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oha\iCloudDrive\Commissions\"/>
    </mc:Choice>
  </mc:AlternateContent>
  <xr:revisionPtr revIDLastSave="0" documentId="13_ncr:1_{40687E4A-169C-44E2-ABC5-DEF956B9D9E0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Sheet1" sheetId="1" r:id="rId1"/>
    <sheet name="Sheet4" sheetId="4" r:id="rId2"/>
    <sheet name="Sheet2" sheetId="3" r:id="rId3"/>
    <sheet name="Sheet3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4" l="1"/>
  <c r="B13" i="4" s="1"/>
  <c r="C10" i="4"/>
  <c r="B10" i="4"/>
  <c r="C9" i="4"/>
  <c r="B9" i="4"/>
  <c r="D6" i="4"/>
  <c r="C3" i="4"/>
  <c r="C7" i="4" s="1"/>
  <c r="B7" i="4" l="1"/>
  <c r="D7" i="4" s="1"/>
  <c r="C20" i="5"/>
  <c r="J18" i="5"/>
  <c r="I18" i="5"/>
  <c r="H18" i="5"/>
  <c r="F18" i="5"/>
  <c r="D18" i="5"/>
  <c r="J17" i="5"/>
  <c r="I17" i="5"/>
  <c r="H17" i="5"/>
  <c r="F17" i="5"/>
  <c r="D17" i="5"/>
  <c r="J16" i="5"/>
  <c r="I16" i="5"/>
  <c r="H16" i="5"/>
  <c r="G16" i="5"/>
  <c r="F16" i="5"/>
  <c r="D16" i="5"/>
  <c r="F15" i="5"/>
  <c r="K15" i="5" s="1"/>
  <c r="D15" i="5"/>
  <c r="L15" i="5" s="1"/>
  <c r="M15" i="5" s="1"/>
  <c r="K17" i="5" l="1"/>
  <c r="L17" i="5" s="1"/>
  <c r="M17" i="5" s="1"/>
  <c r="K18" i="5"/>
  <c r="L18" i="5" s="1"/>
  <c r="M18" i="5" s="1"/>
  <c r="K16" i="5"/>
  <c r="L16" i="5" s="1"/>
  <c r="M16" i="5" s="1"/>
  <c r="D11" i="4"/>
  <c r="C11" i="4"/>
  <c r="C12" i="4" s="1"/>
  <c r="C13" i="4" s="1"/>
  <c r="K14" i="3"/>
  <c r="K12" i="3"/>
  <c r="K10" i="3"/>
  <c r="K8" i="3"/>
  <c r="K6" i="3"/>
  <c r="K4" i="3"/>
  <c r="K2" i="3"/>
  <c r="J14" i="3"/>
  <c r="J12" i="3"/>
  <c r="J10" i="3"/>
  <c r="J8" i="3"/>
  <c r="J6" i="3"/>
  <c r="J4" i="3"/>
  <c r="J2" i="3"/>
  <c r="D14" i="3"/>
  <c r="D12" i="3"/>
  <c r="D10" i="3"/>
  <c r="D8" i="3"/>
  <c r="D6" i="3"/>
  <c r="D4" i="3"/>
  <c r="D2" i="3"/>
  <c r="J4" i="1"/>
  <c r="F12" i="1"/>
  <c r="F11" i="1"/>
  <c r="F10" i="1"/>
  <c r="F9" i="1"/>
  <c r="F8" i="1"/>
  <c r="C15" i="1"/>
  <c r="D15" i="1" s="1"/>
  <c r="G14" i="3"/>
  <c r="H14" i="3" s="1"/>
  <c r="E14" i="3"/>
  <c r="F14" i="3" s="1"/>
  <c r="I14" i="3" s="1"/>
  <c r="G12" i="3"/>
  <c r="H12" i="3" s="1"/>
  <c r="E12" i="3"/>
  <c r="F12" i="3" s="1"/>
  <c r="I12" i="3" s="1"/>
  <c r="L12" i="3" s="1"/>
  <c r="M12" i="3" s="1"/>
  <c r="G10" i="3"/>
  <c r="H10" i="3" s="1"/>
  <c r="E10" i="3"/>
  <c r="F10" i="3" s="1"/>
  <c r="G8" i="3"/>
  <c r="H8" i="3" s="1"/>
  <c r="E8" i="3"/>
  <c r="F8" i="3" s="1"/>
  <c r="I8" i="3" s="1"/>
  <c r="G6" i="3"/>
  <c r="H6" i="3" s="1"/>
  <c r="E6" i="3"/>
  <c r="F6" i="3" s="1"/>
  <c r="I6" i="3" s="1"/>
  <c r="L6" i="3" s="1"/>
  <c r="M6" i="3" s="1"/>
  <c r="G4" i="3"/>
  <c r="H4" i="3" s="1"/>
  <c r="E4" i="3"/>
  <c r="F4" i="3" s="1"/>
  <c r="I4" i="3" s="1"/>
  <c r="E2" i="3"/>
  <c r="F2" i="3" s="1"/>
  <c r="I2" i="3" s="1"/>
  <c r="L14" i="3" l="1"/>
  <c r="M14" i="3" s="1"/>
  <c r="L8" i="3"/>
  <c r="M8" i="3" s="1"/>
  <c r="L4" i="3"/>
  <c r="M4" i="3" s="1"/>
  <c r="L2" i="3"/>
  <c r="M2" i="3" s="1"/>
  <c r="I10" i="3"/>
  <c r="L10" i="3" s="1"/>
  <c r="M10" i="3" s="1"/>
  <c r="C5" i="1" l="1"/>
  <c r="C14" i="1" l="1"/>
  <c r="D14" i="1" s="1"/>
  <c r="C13" i="1"/>
  <c r="D13" i="1" s="1"/>
  <c r="C12" i="1"/>
  <c r="C11" i="1"/>
  <c r="C10" i="1"/>
  <c r="C9" i="1"/>
  <c r="C8" i="1"/>
  <c r="C7" i="1"/>
  <c r="D7" i="1" s="1"/>
  <c r="I7" i="1" s="1"/>
  <c r="E12" i="1" l="1"/>
  <c r="D8" i="1"/>
  <c r="I8" i="1" s="1"/>
  <c r="E8" i="1"/>
  <c r="D9" i="1"/>
  <c r="I9" i="1" s="1"/>
  <c r="E9" i="1"/>
  <c r="D10" i="1"/>
  <c r="I10" i="1" s="1"/>
  <c r="E10" i="1"/>
  <c r="E11" i="1"/>
  <c r="D11" i="1"/>
  <c r="D12" i="1"/>
  <c r="I11" i="1" l="1"/>
</calcChain>
</file>

<file path=xl/sharedStrings.xml><?xml version="1.0" encoding="utf-8"?>
<sst xmlns="http://schemas.openxmlformats.org/spreadsheetml/2006/main" count="83" uniqueCount="69">
  <si>
    <t>RVP</t>
  </si>
  <si>
    <t>I Generation</t>
  </si>
  <si>
    <t>II Generation</t>
  </si>
  <si>
    <t>REP</t>
  </si>
  <si>
    <t>SrREP</t>
  </si>
  <si>
    <t>*This Is Only For Training Purposes &amp; Is Not To Be Distributed To The Public</t>
  </si>
  <si>
    <t>Cases</t>
  </si>
  <si>
    <t>LIFE</t>
  </si>
  <si>
    <t>Annualized Premium</t>
  </si>
  <si>
    <t>Monthly $</t>
  </si>
  <si>
    <t>75%Advance</t>
  </si>
  <si>
    <t>RL</t>
  </si>
  <si>
    <t>Annually</t>
  </si>
  <si>
    <t>Personal</t>
  </si>
  <si>
    <t>Team</t>
  </si>
  <si>
    <t># Of Apps / Month</t>
  </si>
  <si>
    <t>Monthly Premium</t>
  </si>
  <si>
    <t>Regional</t>
  </si>
  <si>
    <t>Baseshop (District)</t>
  </si>
  <si>
    <t>Personal Total Commission</t>
  </si>
  <si>
    <t>Baseshop Total Commission</t>
  </si>
  <si>
    <t>Advance On Baseshop</t>
  </si>
  <si>
    <t>Total Advance</t>
  </si>
  <si>
    <t>Bonus @ 75% QBI</t>
  </si>
  <si>
    <t>75% Advance On Personal</t>
  </si>
  <si>
    <t>III Generation</t>
  </si>
  <si>
    <t xml:space="preserve">District </t>
  </si>
  <si>
    <t xml:space="preserve">Division </t>
  </si>
  <si>
    <t>Total Commssion</t>
  </si>
  <si>
    <t>Total Commision Overides</t>
  </si>
  <si>
    <t>Spread</t>
  </si>
  <si>
    <t>*The Actual Commissions May Vary &amp; You Must Goto Commissions Page on POL For  Actual Amounts</t>
  </si>
  <si>
    <t>BELOW RVP Monthly INCOME GOAL / CASES NEEDED</t>
  </si>
  <si>
    <t>BELOW RVP</t>
  </si>
  <si>
    <t>Advance</t>
  </si>
  <si>
    <t>WHY RVP</t>
  </si>
  <si>
    <t>Premium</t>
  </si>
  <si>
    <t>Baseshop</t>
  </si>
  <si>
    <t>Total Monthly</t>
  </si>
  <si>
    <t>Total RVP</t>
  </si>
  <si>
    <t xml:space="preserve">Bonus </t>
  </si>
  <si>
    <t>Bonus %</t>
  </si>
  <si>
    <t>Todal Baseshop</t>
  </si>
  <si>
    <t>NEW RVP (Future)</t>
  </si>
  <si>
    <t>10,000 - 20,000</t>
  </si>
  <si>
    <t>20,000 x 20</t>
  </si>
  <si>
    <t xml:space="preserve">RVP BASE </t>
  </si>
  <si>
    <t>SVP or Above</t>
  </si>
  <si>
    <t>10,000 Base + 50,000 Thru First</t>
  </si>
  <si>
    <t>NSD</t>
  </si>
  <si>
    <t>SNSD</t>
  </si>
  <si>
    <t>10,000 Base + 100,000 Thru Second</t>
  </si>
  <si>
    <t>10,000 Base + 250,000 Thru Second</t>
  </si>
  <si>
    <t>Case Count</t>
  </si>
  <si>
    <t>QBI</t>
  </si>
  <si>
    <t>RVP Bonus</t>
  </si>
  <si>
    <t>PB Bonus</t>
  </si>
  <si>
    <t>SVP Bonus</t>
  </si>
  <si>
    <t>NSD Bonus</t>
  </si>
  <si>
    <t>SNSD Bonus</t>
  </si>
  <si>
    <t>Total Bonus</t>
  </si>
  <si>
    <t>G Total</t>
  </si>
  <si>
    <t>1st Gen</t>
  </si>
  <si>
    <t>2nd Gen</t>
  </si>
  <si>
    <t>3rd Gen</t>
  </si>
  <si>
    <t>RVP BASE SHOP CONTRACT</t>
  </si>
  <si>
    <t>RVP HIERARCHY CONTRACT</t>
  </si>
  <si>
    <t>SVP Power Builder</t>
  </si>
  <si>
    <t>20x20 Base 75 Thru First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</si>
</sst>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00%"/>
    <numFmt numFmtId="166" formatCode="0.00;[Red]0.00"/>
    <numFmt numFmtId="167" formatCode="0.0%"/>
    <numFmt numFmtId="168" formatCode="&quot;$&quot;#,##0.00"/>
    <numFmt numFmtId="169" formatCode="_([$$-409]* #,##0.00_);_([$$-409]* \(#,##0.00\);_([$$-409]* &quot;-&quot;??_);_(@_)"/>
    <numFmt numFmtId="170" formatCode="0.000"/>
    <numFmt numFmtId="171" formatCode="&quot;$&quot;#,##0.000"/>
  </numFmts>
  <fonts count="54">
    <font>
      <sz val="10"/>
      <name val="Arial"/>
    </font>
    <font>
      <sz val="10"/>
      <name val="Arial"/>
      <family val="2"/>
    </font>
    <font>
      <sz val="11"/>
      <name val="Garamond"/>
      <family val="1"/>
    </font>
    <font>
      <i/>
      <sz val="8"/>
      <name val="Arial"/>
      <family val="2"/>
    </font>
    <font>
      <sz val="8"/>
      <name val="Times New Roman"/>
      <family val="1"/>
    </font>
    <font>
      <sz val="8"/>
      <name val="Garamond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59"/>
      <name val="Calibri"/>
      <family val="2"/>
      <scheme val="minor"/>
    </font>
    <font>
      <b/>
      <sz val="8"/>
      <color indexed="59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Garamond"/>
      <family val="1"/>
    </font>
    <font>
      <sz val="9"/>
      <name val="Arial"/>
      <family val="2"/>
    </font>
    <font>
      <sz val="9"/>
      <name val="Apple Braille"/>
    </font>
    <font>
      <sz val="12"/>
      <name val="Apple Braille"/>
    </font>
    <font>
      <sz val="10"/>
      <name val="Apple Braille"/>
    </font>
    <font>
      <b/>
      <sz val="12"/>
      <name val="Apple Braille"/>
    </font>
    <font>
      <sz val="8"/>
      <name val="Apple Braille"/>
    </font>
    <font>
      <b/>
      <sz val="18"/>
      <color theme="1"/>
      <name val="Apple Braille"/>
    </font>
    <font>
      <b/>
      <sz val="14"/>
      <name val="Apple Braille"/>
    </font>
    <font>
      <b/>
      <sz val="16"/>
      <name val="Apple Braille"/>
    </font>
    <font>
      <sz val="14"/>
      <name val="Apple Braille"/>
    </font>
    <font>
      <i/>
      <sz val="14"/>
      <name val="Apple Braille"/>
    </font>
    <font>
      <b/>
      <i/>
      <sz val="14"/>
      <name val="Apple Braille"/>
    </font>
    <font>
      <sz val="8"/>
      <name val="Apple Braille Outline 8 Dot"/>
    </font>
    <font>
      <b/>
      <sz val="12"/>
      <name val="Apple Braille Outline 8 Dot"/>
    </font>
    <font>
      <sz val="11"/>
      <name val="Apple Braille Outline 8 Dot"/>
    </font>
    <font>
      <b/>
      <sz val="10"/>
      <name val="Apple Braille Outline 8 Dot"/>
    </font>
    <font>
      <sz val="11"/>
      <color theme="0"/>
      <name val="Apple Braille Outline 8 Dot"/>
    </font>
    <font>
      <sz val="10"/>
      <name val="Apple Braille Outline 8 Dot"/>
    </font>
    <font>
      <b/>
      <sz val="10"/>
      <color theme="1"/>
      <name val="Apple Braille Outline 8 Dot"/>
    </font>
    <font>
      <b/>
      <sz val="10"/>
      <color theme="0"/>
      <name val="Apple Braille Outline 8 Dot"/>
    </font>
    <font>
      <sz val="10"/>
      <color theme="0"/>
      <name val="Apple Braille Outline 8 Dot"/>
    </font>
    <font>
      <sz val="9"/>
      <color theme="1"/>
      <name val="Apple Braille Outline 8 Dot"/>
    </font>
    <font>
      <i/>
      <sz val="8"/>
      <name val="Apple Braille Outline 8 Dot"/>
    </font>
    <font>
      <sz val="10"/>
      <color rgb="FFFF0000"/>
      <name val="Apple Braille Outline 8 Dot"/>
    </font>
    <font>
      <b/>
      <sz val="8"/>
      <name val="Apple Braille Outline 8 Dot"/>
    </font>
    <font>
      <b/>
      <sz val="10"/>
      <color indexed="59"/>
      <name val="Apple Braille Outline 8 Dot"/>
    </font>
    <font>
      <b/>
      <sz val="11"/>
      <color theme="0"/>
      <name val="Apple Braille Outline 8 Dot"/>
    </font>
    <font>
      <b/>
      <sz val="8"/>
      <color theme="1"/>
      <name val="Apple Braille Outline 8 Dot"/>
    </font>
    <font>
      <b/>
      <sz val="11"/>
      <color theme="1"/>
      <name val="Apple Braille"/>
    </font>
    <font>
      <b/>
      <sz val="11"/>
      <color theme="0"/>
      <name val="Apple Braille"/>
    </font>
    <font>
      <sz val="11"/>
      <name val="Apple Braille"/>
    </font>
    <font>
      <b/>
      <sz val="10"/>
      <color theme="0"/>
      <name val="Apple Braille"/>
    </font>
    <font>
      <b/>
      <sz val="10"/>
      <color theme="1"/>
      <name val="Apple Braille"/>
    </font>
    <font>
      <sz val="12"/>
      <name val="Arial"/>
      <family val="2"/>
    </font>
    <font>
      <i/>
      <sz val="12"/>
      <name val="Apple Braille"/>
    </font>
    <font>
      <b/>
      <i/>
      <sz val="12"/>
      <name val="Apple Braille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66EA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0" fillId="0" borderId="0" xfId="0" applyFill="1" applyBorder="1"/>
    <xf numFmtId="0" fontId="3" fillId="0" borderId="0" xfId="0" applyFont="1"/>
    <xf numFmtId="0" fontId="2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Fill="1" applyBorder="1"/>
    <xf numFmtId="164" fontId="11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/>
    <xf numFmtId="165" fontId="13" fillId="0" borderId="0" xfId="0" applyNumberFormat="1" applyFont="1" applyFill="1" applyBorder="1" applyAlignment="1">
      <alignment horizontal="center"/>
    </xf>
    <xf numFmtId="164" fontId="9" fillId="0" borderId="0" xfId="0" applyNumberFormat="1" applyFont="1"/>
    <xf numFmtId="0" fontId="9" fillId="0" borderId="0" xfId="0" applyFont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0" fillId="0" borderId="0" xfId="0" applyProtection="1">
      <protection hidden="1"/>
    </xf>
    <xf numFmtId="9" fontId="0" fillId="0" borderId="0" xfId="1" applyFont="1"/>
    <xf numFmtId="0" fontId="15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/>
    <xf numFmtId="0" fontId="18" fillId="0" borderId="0" xfId="0" applyFont="1" applyAlignment="1">
      <alignment wrapText="1"/>
    </xf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9" fontId="20" fillId="0" borderId="0" xfId="1" applyFont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center" vertical="center" wrapText="1"/>
    </xf>
    <xf numFmtId="0" fontId="25" fillId="3" borderId="0" xfId="0" applyFont="1" applyFill="1" applyAlignment="1">
      <alignment horizontal="center" wrapText="1"/>
    </xf>
    <xf numFmtId="0" fontId="25" fillId="3" borderId="0" xfId="0" applyFont="1" applyFill="1" applyAlignment="1">
      <alignment horizontal="center"/>
    </xf>
    <xf numFmtId="1" fontId="25" fillId="0" borderId="0" xfId="2" applyNumberFormat="1" applyFont="1" applyAlignment="1">
      <alignment horizontal="center"/>
    </xf>
    <xf numFmtId="1" fontId="25" fillId="0" borderId="0" xfId="2" applyNumberFormat="1" applyFont="1"/>
    <xf numFmtId="168" fontId="22" fillId="0" borderId="0" xfId="3" applyNumberFormat="1" applyFont="1" applyAlignment="1">
      <alignment horizontal="center"/>
    </xf>
    <xf numFmtId="168" fontId="22" fillId="0" borderId="0" xfId="2" applyNumberFormat="1" applyFont="1" applyAlignment="1">
      <alignment horizontal="center"/>
    </xf>
    <xf numFmtId="168" fontId="22" fillId="0" borderId="0" xfId="2" applyNumberFormat="1" applyFont="1"/>
    <xf numFmtId="0" fontId="26" fillId="3" borderId="0" xfId="0" applyFont="1" applyFill="1" applyAlignment="1">
      <alignment horizontal="center"/>
    </xf>
    <xf numFmtId="168" fontId="27" fillId="0" borderId="0" xfId="0" applyNumberFormat="1" applyFont="1"/>
    <xf numFmtId="171" fontId="27" fillId="0" borderId="0" xfId="0" applyNumberFormat="1" applyFont="1"/>
    <xf numFmtId="168" fontId="25" fillId="0" borderId="0" xfId="0" applyNumberFormat="1" applyFont="1"/>
    <xf numFmtId="0" fontId="27" fillId="0" borderId="0" xfId="0" applyFont="1" applyAlignment="1">
      <alignment horizontal="center"/>
    </xf>
    <xf numFmtId="0" fontId="27" fillId="0" borderId="0" xfId="0" applyFont="1"/>
    <xf numFmtId="9" fontId="27" fillId="0" borderId="0" xfId="1" applyFont="1"/>
    <xf numFmtId="0" fontId="27" fillId="0" borderId="0" xfId="0" applyFont="1" applyAlignment="1">
      <alignment wrapText="1"/>
    </xf>
    <xf numFmtId="0" fontId="25" fillId="0" borderId="0" xfId="0" applyFont="1"/>
    <xf numFmtId="0" fontId="25" fillId="0" borderId="11" xfId="0" applyFont="1" applyBorder="1" applyAlignment="1">
      <alignment horizontal="center" vertical="center" wrapText="1"/>
    </xf>
    <xf numFmtId="10" fontId="25" fillId="0" borderId="8" xfId="1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7" fillId="0" borderId="6" xfId="0" applyNumberFormat="1" applyFont="1" applyBorder="1"/>
    <xf numFmtId="10" fontId="28" fillId="0" borderId="6" xfId="1" applyNumberFormat="1" applyFont="1" applyBorder="1"/>
    <xf numFmtId="10" fontId="25" fillId="0" borderId="6" xfId="1" applyNumberFormat="1" applyFont="1" applyBorder="1" applyAlignment="1">
      <alignment horizontal="center" vertical="center"/>
    </xf>
    <xf numFmtId="44" fontId="29" fillId="0" borderId="6" xfId="0" applyNumberFormat="1" applyFont="1" applyBorder="1"/>
    <xf numFmtId="0" fontId="27" fillId="0" borderId="6" xfId="0" applyFont="1" applyBorder="1"/>
    <xf numFmtId="164" fontId="27" fillId="0" borderId="9" xfId="0" applyNumberFormat="1" applyFont="1" applyBorder="1"/>
    <xf numFmtId="2" fontId="27" fillId="0" borderId="9" xfId="0" applyNumberFormat="1" applyFont="1" applyBorder="1"/>
    <xf numFmtId="44" fontId="28" fillId="0" borderId="9" xfId="3" applyFont="1" applyBorder="1"/>
    <xf numFmtId="10" fontId="27" fillId="0" borderId="9" xfId="1" applyNumberFormat="1" applyFont="1" applyBorder="1"/>
    <xf numFmtId="44" fontId="27" fillId="0" borderId="9" xfId="3" applyFont="1" applyBorder="1"/>
    <xf numFmtId="44" fontId="29" fillId="0" borderId="9" xfId="3" applyFont="1" applyBorder="1"/>
    <xf numFmtId="44" fontId="29" fillId="0" borderId="9" xfId="0" applyNumberFormat="1" applyFont="1" applyBorder="1"/>
    <xf numFmtId="44" fontId="28" fillId="0" borderId="0" xfId="0" applyNumberFormat="1" applyFont="1"/>
    <xf numFmtId="0" fontId="27" fillId="0" borderId="9" xfId="0" applyFont="1" applyBorder="1"/>
    <xf numFmtId="2" fontId="27" fillId="0" borderId="0" xfId="0" applyNumberFormat="1" applyFont="1"/>
    <xf numFmtId="10" fontId="27" fillId="0" borderId="0" xfId="1" applyNumberFormat="1" applyFont="1"/>
    <xf numFmtId="2" fontId="25" fillId="0" borderId="0" xfId="0" applyNumberFormat="1" applyFont="1"/>
    <xf numFmtId="44" fontId="28" fillId="0" borderId="0" xfId="3" applyFont="1"/>
    <xf numFmtId="166" fontId="27" fillId="0" borderId="0" xfId="0" applyNumberFormat="1" applyFont="1" applyAlignment="1">
      <alignment horizontal="center"/>
    </xf>
    <xf numFmtId="170" fontId="25" fillId="0" borderId="0" xfId="0" applyNumberFormat="1" applyFont="1"/>
    <xf numFmtId="168" fontId="28" fillId="0" borderId="6" xfId="3" applyNumberFormat="1" applyFont="1" applyBorder="1"/>
    <xf numFmtId="168" fontId="28" fillId="0" borderId="9" xfId="3" applyNumberFormat="1" applyFont="1" applyBorder="1"/>
    <xf numFmtId="168" fontId="27" fillId="0" borderId="6" xfId="3" applyNumberFormat="1" applyFont="1" applyBorder="1"/>
    <xf numFmtId="168" fontId="27" fillId="0" borderId="9" xfId="3" applyNumberFormat="1" applyFont="1" applyBorder="1"/>
    <xf numFmtId="44" fontId="25" fillId="0" borderId="6" xfId="0" applyNumberFormat="1" applyFont="1" applyBorder="1" applyAlignment="1">
      <alignment horizontal="center" wrapText="1"/>
    </xf>
    <xf numFmtId="44" fontId="25" fillId="0" borderId="0" xfId="0" applyNumberFormat="1" applyFont="1" applyAlignment="1">
      <alignment horizontal="center" vertical="center"/>
    </xf>
    <xf numFmtId="0" fontId="30" fillId="0" borderId="0" xfId="0" applyFont="1"/>
    <xf numFmtId="0" fontId="32" fillId="0" borderId="0" xfId="0" applyFont="1"/>
    <xf numFmtId="0" fontId="30" fillId="0" borderId="0" xfId="0" applyFont="1" applyAlignment="1">
      <alignment horizontal="center"/>
    </xf>
    <xf numFmtId="0" fontId="32" fillId="0" borderId="0" xfId="0" applyFont="1" applyAlignment="1"/>
    <xf numFmtId="9" fontId="33" fillId="0" borderId="0" xfId="0" applyNumberFormat="1" applyFont="1" applyFill="1" applyBorder="1" applyAlignment="1">
      <alignment horizontal="center"/>
    </xf>
    <xf numFmtId="0" fontId="34" fillId="5" borderId="1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wrapText="1"/>
    </xf>
    <xf numFmtId="0" fontId="36" fillId="0" borderId="1" xfId="0" applyFont="1" applyFill="1" applyBorder="1" applyAlignment="1">
      <alignment vertical="center"/>
    </xf>
    <xf numFmtId="166" fontId="37" fillId="5" borderId="1" xfId="0" applyNumberFormat="1" applyFont="1" applyFill="1" applyBorder="1" applyAlignment="1" applyProtection="1">
      <alignment horizontal="center"/>
      <protection locked="0"/>
    </xf>
    <xf numFmtId="0" fontId="36" fillId="0" borderId="1" xfId="0" applyFont="1" applyFill="1" applyBorder="1" applyAlignment="1">
      <alignment horizontal="right" vertical="center"/>
    </xf>
    <xf numFmtId="0" fontId="38" fillId="5" borderId="2" xfId="0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center" wrapText="1"/>
    </xf>
    <xf numFmtId="0" fontId="40" fillId="0" borderId="0" xfId="0" applyFont="1"/>
    <xf numFmtId="0" fontId="33" fillId="0" borderId="7" xfId="0" applyFont="1" applyFill="1" applyBorder="1" applyProtection="1">
      <protection hidden="1"/>
    </xf>
    <xf numFmtId="9" fontId="38" fillId="5" borderId="1" xfId="1" applyFont="1" applyFill="1" applyBorder="1" applyAlignment="1" applyProtection="1">
      <alignment horizontal="center"/>
      <protection hidden="1"/>
    </xf>
    <xf numFmtId="164" fontId="35" fillId="0" borderId="1" xfId="0" applyNumberFormat="1" applyFont="1" applyBorder="1" applyAlignment="1" applyProtection="1">
      <alignment horizontal="center"/>
      <protection hidden="1"/>
    </xf>
    <xf numFmtId="164" fontId="35" fillId="0" borderId="0" xfId="0" applyNumberFormat="1" applyFont="1" applyBorder="1" applyAlignment="1" applyProtection="1">
      <alignment horizontal="center"/>
      <protection hidden="1"/>
    </xf>
    <xf numFmtId="0" fontId="37" fillId="6" borderId="7" xfId="0" applyFont="1" applyFill="1" applyBorder="1" applyAlignment="1" applyProtection="1">
      <alignment horizontal="left"/>
      <protection hidden="1"/>
    </xf>
    <xf numFmtId="2" fontId="35" fillId="0" borderId="0" xfId="0" applyNumberFormat="1" applyFont="1" applyAlignment="1">
      <alignment horizontal="center"/>
    </xf>
    <xf numFmtId="9" fontId="41" fillId="0" borderId="0" xfId="1" applyFont="1" applyBorder="1" applyAlignment="1" applyProtection="1">
      <alignment horizontal="center"/>
      <protection hidden="1"/>
    </xf>
    <xf numFmtId="4" fontId="35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30" fillId="0" borderId="3" xfId="0" applyNumberFormat="1" applyFont="1" applyBorder="1" applyAlignment="1"/>
    <xf numFmtId="164" fontId="42" fillId="0" borderId="3" xfId="0" applyNumberFormat="1" applyFont="1" applyBorder="1" applyAlignment="1"/>
    <xf numFmtId="10" fontId="38" fillId="5" borderId="1" xfId="1" applyNumberFormat="1" applyFont="1" applyFill="1" applyBorder="1" applyAlignment="1" applyProtection="1">
      <alignment horizontal="center"/>
      <protection hidden="1"/>
    </xf>
    <xf numFmtId="9" fontId="35" fillId="0" borderId="0" xfId="1" applyFont="1" applyBorder="1" applyAlignment="1" applyProtection="1">
      <alignment horizontal="center"/>
      <protection hidden="1"/>
    </xf>
    <xf numFmtId="0" fontId="35" fillId="0" borderId="0" xfId="0" applyFont="1" applyFill="1" applyBorder="1"/>
    <xf numFmtId="0" fontId="33" fillId="0" borderId="0" xfId="0" applyFont="1" applyFill="1" applyBorder="1" applyProtection="1">
      <protection hidden="1"/>
    </xf>
    <xf numFmtId="165" fontId="43" fillId="0" borderId="0" xfId="0" applyNumberFormat="1" applyFont="1" applyFill="1" applyBorder="1" applyAlignment="1" applyProtection="1">
      <alignment horizontal="center"/>
      <protection hidden="1"/>
    </xf>
    <xf numFmtId="164" fontId="35" fillId="0" borderId="0" xfId="0" applyNumberFormat="1" applyFont="1" applyFill="1" applyBorder="1" applyAlignment="1" applyProtection="1">
      <alignment horizontal="center"/>
      <protection hidden="1"/>
    </xf>
    <xf numFmtId="10" fontId="43" fillId="0" borderId="0" xfId="0" applyNumberFormat="1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Protection="1">
      <protection hidden="1"/>
    </xf>
    <xf numFmtId="10" fontId="43" fillId="0" borderId="0" xfId="1" applyNumberFormat="1" applyFont="1" applyFill="1" applyBorder="1" applyAlignment="1" applyProtection="1">
      <alignment horizontal="center"/>
      <protection hidden="1"/>
    </xf>
    <xf numFmtId="0" fontId="35" fillId="0" borderId="0" xfId="0" applyFont="1"/>
    <xf numFmtId="168" fontId="25" fillId="0" borderId="0" xfId="0" applyNumberFormat="1" applyFont="1" applyAlignment="1">
      <alignment horizontal="center" wrapText="1"/>
    </xf>
    <xf numFmtId="49" fontId="45" fillId="2" borderId="12" xfId="0" applyNumberFormat="1" applyFont="1" applyFill="1" applyBorder="1" applyAlignment="1">
      <alignment horizontal="center" vertical="center" wrapText="1"/>
    </xf>
    <xf numFmtId="166" fontId="45" fillId="2" borderId="5" xfId="0" applyNumberFormat="1" applyFont="1" applyFill="1" applyBorder="1" applyAlignment="1">
      <alignment horizontal="center" vertical="center"/>
    </xf>
    <xf numFmtId="166" fontId="45" fillId="2" borderId="0" xfId="0" applyNumberFormat="1" applyFont="1" applyFill="1" applyBorder="1" applyAlignment="1">
      <alignment horizontal="center" wrapText="1"/>
    </xf>
    <xf numFmtId="0" fontId="17" fillId="0" borderId="0" xfId="0" applyFont="1" applyProtection="1"/>
    <xf numFmtId="0" fontId="46" fillId="0" borderId="0" xfId="0" applyFont="1" applyAlignment="1">
      <alignment horizontal="center" vertical="center" wrapText="1"/>
    </xf>
    <xf numFmtId="0" fontId="47" fillId="4" borderId="0" xfId="0" applyFont="1" applyFill="1" applyAlignment="1">
      <alignment horizontal="center" wrapText="1"/>
    </xf>
    <xf numFmtId="0" fontId="47" fillId="4" borderId="0" xfId="0" applyFont="1" applyFill="1" applyAlignment="1">
      <alignment wrapText="1"/>
    </xf>
    <xf numFmtId="9" fontId="48" fillId="0" borderId="0" xfId="1" applyFont="1"/>
    <xf numFmtId="44" fontId="48" fillId="0" borderId="0" xfId="3" applyFont="1"/>
    <xf numFmtId="169" fontId="48" fillId="0" borderId="0" xfId="0" applyNumberFormat="1" applyFont="1"/>
    <xf numFmtId="169" fontId="48" fillId="0" borderId="0" xfId="0" applyNumberFormat="1" applyFont="1" applyAlignment="1">
      <alignment horizontal="center"/>
    </xf>
    <xf numFmtId="44" fontId="48" fillId="0" borderId="0" xfId="3" applyFont="1" applyAlignment="1">
      <alignment horizontal="center"/>
    </xf>
    <xf numFmtId="9" fontId="48" fillId="0" borderId="0" xfId="1" applyFont="1" applyAlignment="1">
      <alignment horizontal="center"/>
    </xf>
    <xf numFmtId="44" fontId="46" fillId="0" borderId="0" xfId="3" applyFont="1" applyAlignment="1">
      <alignment horizontal="center"/>
    </xf>
    <xf numFmtId="44" fontId="46" fillId="0" borderId="0" xfId="3" applyFont="1"/>
    <xf numFmtId="0" fontId="48" fillId="0" borderId="0" xfId="0" applyFont="1"/>
    <xf numFmtId="4" fontId="9" fillId="0" borderId="0" xfId="0" applyNumberFormat="1" applyFont="1"/>
    <xf numFmtId="9" fontId="9" fillId="0" borderId="0" xfId="1" applyFont="1"/>
    <xf numFmtId="0" fontId="49" fillId="4" borderId="0" xfId="0" applyFont="1" applyFill="1" applyAlignment="1">
      <alignment horizontal="center" wrapText="1"/>
    </xf>
    <xf numFmtId="44" fontId="50" fillId="0" borderId="0" xfId="3" applyFont="1"/>
    <xf numFmtId="0" fontId="20" fillId="0" borderId="0" xfId="0" applyFont="1" applyAlignment="1">
      <alignment horizontal="center"/>
    </xf>
    <xf numFmtId="168" fontId="20" fillId="0" borderId="0" xfId="3" applyNumberFormat="1" applyFont="1" applyAlignment="1">
      <alignment horizontal="center"/>
    </xf>
    <xf numFmtId="43" fontId="20" fillId="0" borderId="0" xfId="2" applyFont="1" applyAlignment="1">
      <alignment horizontal="center"/>
    </xf>
    <xf numFmtId="43" fontId="20" fillId="0" borderId="0" xfId="2" applyFont="1" applyAlignment="1">
      <alignment horizontal="center" wrapText="1"/>
    </xf>
    <xf numFmtId="168" fontId="20" fillId="0" borderId="6" xfId="0" applyNumberFormat="1" applyFont="1" applyBorder="1"/>
    <xf numFmtId="168" fontId="20" fillId="0" borderId="9" xfId="0" applyNumberFormat="1" applyFont="1" applyBorder="1"/>
    <xf numFmtId="2" fontId="20" fillId="0" borderId="0" xfId="0" applyNumberFormat="1" applyFont="1"/>
    <xf numFmtId="2" fontId="22" fillId="0" borderId="0" xfId="0" applyNumberFormat="1" applyFont="1"/>
    <xf numFmtId="0" fontId="51" fillId="0" borderId="0" xfId="0" applyFont="1" applyAlignment="1">
      <alignment horizontal="center"/>
    </xf>
    <xf numFmtId="168" fontId="52" fillId="0" borderId="6" xfId="3" applyNumberFormat="1" applyFont="1" applyBorder="1"/>
    <xf numFmtId="44" fontId="20" fillId="0" borderId="6" xfId="3" applyFont="1" applyBorder="1"/>
    <xf numFmtId="44" fontId="52" fillId="0" borderId="6" xfId="3" applyFont="1" applyBorder="1"/>
    <xf numFmtId="44" fontId="53" fillId="0" borderId="6" xfId="3" applyFont="1" applyBorder="1"/>
    <xf numFmtId="44" fontId="53" fillId="0" borderId="6" xfId="0" applyNumberFormat="1" applyFont="1" applyBorder="1"/>
    <xf numFmtId="167" fontId="27" fillId="0" borderId="0" xfId="1" applyNumberFormat="1" applyFont="1"/>
    <xf numFmtId="0" fontId="3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166" fontId="37" fillId="5" borderId="1" xfId="0" applyNumberFormat="1" applyFont="1" applyFill="1" applyBorder="1" applyAlignment="1">
      <alignment horizontal="center"/>
    </xf>
    <xf numFmtId="166" fontId="37" fillId="5" borderId="7" xfId="0" applyNumberFormat="1" applyFont="1" applyFill="1" applyBorder="1" applyAlignment="1">
      <alignment horizontal="center"/>
    </xf>
    <xf numFmtId="0" fontId="34" fillId="5" borderId="7" xfId="0" applyFont="1" applyFill="1" applyBorder="1" applyAlignment="1">
      <alignment horizontal="center" wrapText="1"/>
    </xf>
    <xf numFmtId="0" fontId="34" fillId="5" borderId="9" xfId="0" applyFont="1" applyFill="1" applyBorder="1" applyAlignment="1">
      <alignment horizontal="center" wrapText="1"/>
    </xf>
    <xf numFmtId="168" fontId="33" fillId="0" borderId="0" xfId="3" applyNumberFormat="1" applyFont="1" applyAlignment="1">
      <alignment horizontal="center" vertical="center"/>
    </xf>
    <xf numFmtId="44" fontId="33" fillId="0" borderId="0" xfId="3" applyFont="1" applyAlignment="1">
      <alignment horizontal="center" vertical="center"/>
    </xf>
    <xf numFmtId="0" fontId="44" fillId="6" borderId="0" xfId="0" applyFont="1" applyFill="1" applyAlignment="1">
      <alignment horizontal="center" vertical="center" wrapText="1"/>
    </xf>
    <xf numFmtId="0" fontId="44" fillId="6" borderId="6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66E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zoomScale="130" zoomScaleNormal="130" workbookViewId="0">
      <selection activeCell="D10" sqref="D10"/>
    </sheetView>
  </sheetViews>
  <sheetFormatPr defaultColWidth="8.77734375" defaultRowHeight="14.4"/>
  <cols>
    <col min="1" max="1" width="14.44140625" style="5" customWidth="1"/>
    <col min="2" max="2" width="9.109375" style="1" customWidth="1"/>
    <col min="3" max="3" width="8.6640625" style="1" customWidth="1"/>
    <col min="4" max="4" width="12.109375" style="1" customWidth="1"/>
    <col min="5" max="5" width="10.77734375" style="1" customWidth="1"/>
    <col min="6" max="7" width="7" style="1" customWidth="1"/>
    <col min="8" max="8" width="18.109375" style="1" customWidth="1"/>
    <col min="9" max="9" width="10" style="1" customWidth="1"/>
    <col min="10" max="10" width="11" style="1" customWidth="1"/>
    <col min="11" max="12" width="8.6640625" style="6" customWidth="1"/>
    <col min="13" max="13" width="11.44140625" style="1" customWidth="1"/>
    <col min="14" max="14" width="15" style="4" customWidth="1"/>
    <col min="15" max="17" width="8.6640625" style="1" customWidth="1"/>
    <col min="18" max="18" width="10.33203125" style="1" customWidth="1"/>
    <col min="19" max="19" width="11.6640625" style="1" customWidth="1"/>
    <col min="20" max="20" width="14.77734375" customWidth="1"/>
    <col min="21" max="21" width="10.77734375" customWidth="1"/>
    <col min="22" max="22" width="14.109375" customWidth="1"/>
    <col min="23" max="23" width="4.77734375" customWidth="1"/>
  </cols>
  <sheetData>
    <row r="1" spans="1:19">
      <c r="A1" s="23" t="s">
        <v>5</v>
      </c>
      <c r="B1" s="24"/>
      <c r="C1" s="24"/>
      <c r="D1" s="25"/>
      <c r="E1" s="120"/>
      <c r="F1" s="120"/>
      <c r="G1" s="120"/>
      <c r="H1" s="120"/>
      <c r="I1" s="26"/>
      <c r="J1" s="26"/>
    </row>
    <row r="2" spans="1:19">
      <c r="A2" s="23" t="s">
        <v>31</v>
      </c>
      <c r="B2" s="24"/>
      <c r="C2" s="24"/>
      <c r="D2" s="25"/>
      <c r="E2" s="120"/>
      <c r="F2" s="120"/>
      <c r="G2" s="120"/>
      <c r="H2" s="120"/>
      <c r="I2" s="26"/>
      <c r="J2" s="26"/>
    </row>
    <row r="3" spans="1:19" ht="20.25" customHeight="1">
      <c r="A3" s="81"/>
      <c r="B3" s="152" t="s">
        <v>7</v>
      </c>
      <c r="C3" s="152"/>
      <c r="D3" s="152"/>
      <c r="E3" s="82"/>
      <c r="F3" s="82"/>
      <c r="G3" s="82"/>
      <c r="H3" s="82"/>
      <c r="I3" s="82"/>
      <c r="J3" s="82"/>
      <c r="K3" s="83"/>
      <c r="L3" s="83"/>
      <c r="M3" s="82"/>
      <c r="N3" s="84"/>
      <c r="O3" s="82"/>
      <c r="P3" s="82"/>
      <c r="Q3" s="82"/>
      <c r="R3" s="82"/>
    </row>
    <row r="4" spans="1:19" ht="27" customHeight="1">
      <c r="A4" s="85" t="s">
        <v>33</v>
      </c>
      <c r="B4" s="86" t="s">
        <v>9</v>
      </c>
      <c r="C4" s="156" t="s">
        <v>8</v>
      </c>
      <c r="D4" s="157"/>
      <c r="E4" s="87"/>
      <c r="F4" s="87"/>
      <c r="G4" s="87"/>
      <c r="H4" s="160" t="s">
        <v>32</v>
      </c>
      <c r="I4" s="158">
        <v>1000</v>
      </c>
      <c r="J4" s="159">
        <f>I4*12</f>
        <v>12000</v>
      </c>
      <c r="K4" s="83"/>
      <c r="L4" s="82"/>
      <c r="M4" s="82"/>
      <c r="N4" s="82"/>
      <c r="O4" s="82"/>
      <c r="Q4"/>
      <c r="R4"/>
      <c r="S4"/>
    </row>
    <row r="5" spans="1:19">
      <c r="A5" s="88"/>
      <c r="B5" s="89">
        <v>80</v>
      </c>
      <c r="C5" s="154">
        <f>(B5*12)*B6</f>
        <v>960</v>
      </c>
      <c r="D5" s="155"/>
      <c r="E5" s="87"/>
      <c r="F5" s="87"/>
      <c r="G5" s="87"/>
      <c r="H5" s="160"/>
      <c r="I5" s="158"/>
      <c r="J5" s="159"/>
      <c r="K5" s="83"/>
      <c r="L5" s="82"/>
      <c r="M5" s="82"/>
      <c r="N5" s="82"/>
      <c r="O5" s="82"/>
      <c r="Q5"/>
      <c r="R5" s="153"/>
      <c r="S5"/>
    </row>
    <row r="6" spans="1:19" s="3" customFormat="1" ht="28.8" customHeight="1">
      <c r="A6" s="90" t="s">
        <v>6</v>
      </c>
      <c r="B6" s="91">
        <v>1</v>
      </c>
      <c r="C6" s="117" t="s">
        <v>28</v>
      </c>
      <c r="D6" s="118" t="s">
        <v>10</v>
      </c>
      <c r="E6" s="119" t="s">
        <v>29</v>
      </c>
      <c r="F6" s="119" t="s">
        <v>30</v>
      </c>
      <c r="G6" s="92"/>
      <c r="H6" s="161"/>
      <c r="I6" s="93"/>
      <c r="J6" s="82"/>
      <c r="K6" s="93"/>
      <c r="L6" s="93"/>
      <c r="M6" s="93"/>
      <c r="N6" s="93"/>
      <c r="O6" s="93"/>
      <c r="R6" s="153"/>
    </row>
    <row r="7" spans="1:19" ht="25.05" customHeight="1">
      <c r="A7" s="94" t="s">
        <v>3</v>
      </c>
      <c r="B7" s="95">
        <v>0.25</v>
      </c>
      <c r="C7" s="96">
        <f>(((((B5/0.095)-75)*0.095)*12)*B7)*B6</f>
        <v>218.625</v>
      </c>
      <c r="D7" s="96">
        <f>C7*0.75</f>
        <v>163.96875</v>
      </c>
      <c r="E7" s="97"/>
      <c r="F7" s="97"/>
      <c r="G7" s="97"/>
      <c r="H7" s="98" t="s">
        <v>3</v>
      </c>
      <c r="I7" s="99">
        <f>I4/D7</f>
        <v>6.098723079855155</v>
      </c>
      <c r="J7" s="82"/>
      <c r="K7" s="83"/>
      <c r="L7" s="82"/>
      <c r="M7" s="82"/>
      <c r="N7" s="82"/>
      <c r="O7" s="82"/>
      <c r="Q7"/>
      <c r="R7"/>
      <c r="S7"/>
    </row>
    <row r="8" spans="1:19" ht="25.05" customHeight="1">
      <c r="A8" s="94" t="s">
        <v>4</v>
      </c>
      <c r="B8" s="95">
        <v>0.35</v>
      </c>
      <c r="C8" s="96">
        <f>(((((B5/0.095)-75)*0.095)*12)*B8)*B6</f>
        <v>306.07499999999999</v>
      </c>
      <c r="D8" s="96">
        <f t="shared" ref="D8:D14" si="0">C8*0.75</f>
        <v>229.55624999999998</v>
      </c>
      <c r="E8" s="97">
        <f>C8-C7</f>
        <v>87.449999999999989</v>
      </c>
      <c r="F8" s="100">
        <f>B8-B7</f>
        <v>9.9999999999999978E-2</v>
      </c>
      <c r="G8" s="97"/>
      <c r="H8" s="98" t="s">
        <v>4</v>
      </c>
      <c r="I8" s="99">
        <f>I4/D8</f>
        <v>4.3562307713251114</v>
      </c>
      <c r="J8" s="101"/>
      <c r="K8" s="83"/>
      <c r="L8" s="82"/>
      <c r="M8" s="82"/>
      <c r="N8" s="82"/>
      <c r="O8" s="82"/>
      <c r="Q8"/>
      <c r="R8"/>
      <c r="S8"/>
    </row>
    <row r="9" spans="1:19" ht="25.05" customHeight="1">
      <c r="A9" s="94" t="s">
        <v>26</v>
      </c>
      <c r="B9" s="95">
        <v>0.5</v>
      </c>
      <c r="C9" s="96">
        <f>(((((B5/0.095)-75)*0.095)*12)*B9)*B6</f>
        <v>437.25</v>
      </c>
      <c r="D9" s="96">
        <f t="shared" si="0"/>
        <v>327.9375</v>
      </c>
      <c r="E9" s="97">
        <f>C9-C8</f>
        <v>131.17500000000001</v>
      </c>
      <c r="F9" s="100">
        <f>B9-B8</f>
        <v>0.15000000000000002</v>
      </c>
      <c r="G9" s="97"/>
      <c r="H9" s="98" t="s">
        <v>26</v>
      </c>
      <c r="I9" s="99">
        <f>I4/D9</f>
        <v>3.0493615399275775</v>
      </c>
      <c r="J9" s="101"/>
      <c r="K9" s="83"/>
      <c r="L9" s="82"/>
      <c r="M9" s="82"/>
      <c r="N9" s="82"/>
      <c r="O9" s="82"/>
      <c r="Q9"/>
      <c r="R9"/>
      <c r="S9"/>
    </row>
    <row r="10" spans="1:19" ht="25.05" customHeight="1">
      <c r="A10" s="94" t="s">
        <v>27</v>
      </c>
      <c r="B10" s="95">
        <v>0.6</v>
      </c>
      <c r="C10" s="96">
        <f>(((((B5/0.095)-75)*0.095)*12)*B10)*B6</f>
        <v>524.69999999999993</v>
      </c>
      <c r="D10" s="96">
        <f t="shared" si="0"/>
        <v>393.52499999999998</v>
      </c>
      <c r="E10" s="97">
        <f>C10-C9</f>
        <v>87.449999999999932</v>
      </c>
      <c r="F10" s="100">
        <f>B10-B9</f>
        <v>9.9999999999999978E-2</v>
      </c>
      <c r="G10" s="97"/>
      <c r="H10" s="98" t="s">
        <v>27</v>
      </c>
      <c r="I10" s="99">
        <f>I4/D10</f>
        <v>2.5411346166063149</v>
      </c>
      <c r="J10" s="102"/>
      <c r="K10" s="83"/>
      <c r="L10" s="82"/>
      <c r="M10" s="82"/>
      <c r="N10" s="82"/>
      <c r="O10" s="82"/>
      <c r="Q10"/>
      <c r="R10"/>
      <c r="S10"/>
    </row>
    <row r="11" spans="1:19" ht="25.05" customHeight="1">
      <c r="A11" s="94" t="s">
        <v>17</v>
      </c>
      <c r="B11" s="95">
        <v>0.7</v>
      </c>
      <c r="C11" s="96">
        <f>(((((B5/0.095)-75)*0.095)*12)*B11)*B6</f>
        <v>612.15</v>
      </c>
      <c r="D11" s="96">
        <f t="shared" si="0"/>
        <v>459.11249999999995</v>
      </c>
      <c r="E11" s="97">
        <f>C11-C10</f>
        <v>87.450000000000045</v>
      </c>
      <c r="F11" s="100">
        <f>B11-B10</f>
        <v>9.9999999999999978E-2</v>
      </c>
      <c r="G11" s="97"/>
      <c r="H11" s="98" t="s">
        <v>17</v>
      </c>
      <c r="I11" s="99">
        <f>I4/D11</f>
        <v>2.1781153856625557</v>
      </c>
      <c r="J11" s="97"/>
      <c r="K11" s="83"/>
      <c r="L11" s="82"/>
      <c r="M11" s="82"/>
      <c r="N11" s="82"/>
      <c r="O11" s="103"/>
      <c r="Q11"/>
      <c r="R11"/>
      <c r="S11"/>
    </row>
    <row r="12" spans="1:19" ht="25.05" customHeight="1">
      <c r="A12" s="94" t="s">
        <v>0</v>
      </c>
      <c r="B12" s="95">
        <v>1.1000000000000001</v>
      </c>
      <c r="C12" s="96">
        <f>(((((B5/0.095)-75)*0.095)*12)*B12)*B6</f>
        <v>961.95</v>
      </c>
      <c r="D12" s="96">
        <f t="shared" si="0"/>
        <v>721.46250000000009</v>
      </c>
      <c r="E12" s="97">
        <f>C12-C11</f>
        <v>349.80000000000007</v>
      </c>
      <c r="F12" s="100">
        <f>B12-B11</f>
        <v>0.40000000000000013</v>
      </c>
      <c r="G12" s="97"/>
      <c r="H12" s="97"/>
      <c r="I12" s="97"/>
      <c r="J12" s="97"/>
      <c r="K12" s="83"/>
      <c r="L12" s="83"/>
      <c r="M12" s="82"/>
      <c r="N12" s="84"/>
      <c r="O12" s="82"/>
      <c r="P12" s="82"/>
      <c r="Q12" s="82"/>
      <c r="R12" s="104"/>
    </row>
    <row r="13" spans="1:19" ht="25.05" customHeight="1">
      <c r="A13" s="94" t="s">
        <v>1</v>
      </c>
      <c r="B13" s="105">
        <v>0.15</v>
      </c>
      <c r="C13" s="96">
        <f>(((((B5/0.095)-75)*0.095)*12)*B13)*B6</f>
        <v>131.17499999999998</v>
      </c>
      <c r="D13" s="96">
        <f t="shared" si="0"/>
        <v>98.381249999999994</v>
      </c>
      <c r="E13" s="97"/>
      <c r="F13" s="106"/>
      <c r="G13" s="97"/>
      <c r="H13" s="97"/>
      <c r="I13" s="97"/>
      <c r="J13" s="97"/>
      <c r="K13" s="83"/>
      <c r="L13" s="83"/>
      <c r="M13" s="82"/>
      <c r="N13" s="84"/>
      <c r="O13" s="82"/>
      <c r="P13" s="82"/>
      <c r="Q13" s="82"/>
      <c r="R13" s="82"/>
    </row>
    <row r="14" spans="1:19" ht="25.05" customHeight="1">
      <c r="A14" s="94" t="s">
        <v>2</v>
      </c>
      <c r="B14" s="105">
        <v>0.1</v>
      </c>
      <c r="C14" s="96">
        <f>(((((B5/0.095)-75)*0.095)*12)*B14)*B6</f>
        <v>87.45</v>
      </c>
      <c r="D14" s="96">
        <f t="shared" si="0"/>
        <v>65.587500000000006</v>
      </c>
      <c r="E14" s="97"/>
      <c r="F14" s="97"/>
      <c r="G14" s="97"/>
      <c r="H14" s="97"/>
      <c r="I14" s="97"/>
      <c r="J14" s="97"/>
      <c r="K14" s="83"/>
      <c r="L14" s="83"/>
      <c r="M14" s="82"/>
      <c r="N14" s="84"/>
      <c r="O14" s="82"/>
      <c r="P14" s="82"/>
      <c r="Q14" s="82"/>
      <c r="R14" s="107"/>
    </row>
    <row r="15" spans="1:19" s="2" customFormat="1" ht="25.05" customHeight="1">
      <c r="A15" s="108" t="s">
        <v>25</v>
      </c>
      <c r="B15" s="105">
        <v>0.05</v>
      </c>
      <c r="C15" s="96">
        <f>(((((B5/0.095)-75)*0.095)*12)*B15)*B6</f>
        <v>43.725000000000001</v>
      </c>
      <c r="D15" s="96">
        <f t="shared" ref="D15" si="1">C15*0.75</f>
        <v>32.793750000000003</v>
      </c>
      <c r="E15" s="109"/>
      <c r="F15" s="109"/>
      <c r="G15" s="109"/>
      <c r="H15" s="109"/>
      <c r="I15" s="109"/>
      <c r="J15" s="109"/>
      <c r="K15" s="109"/>
      <c r="L15" s="110"/>
      <c r="M15" s="109"/>
      <c r="N15" s="111"/>
      <c r="O15" s="110"/>
      <c r="P15" s="110"/>
      <c r="Q15" s="112"/>
      <c r="R15" s="113"/>
    </row>
    <row r="16" spans="1:19" s="2" customFormat="1" ht="25.05" customHeight="1">
      <c r="A16" s="108"/>
      <c r="B16" s="114"/>
      <c r="C16" s="110"/>
      <c r="D16" s="110"/>
      <c r="E16" s="109"/>
      <c r="F16" s="109"/>
      <c r="G16" s="109"/>
      <c r="H16" s="109"/>
      <c r="I16" s="109"/>
      <c r="J16" s="109"/>
      <c r="K16" s="109"/>
      <c r="L16" s="110"/>
      <c r="M16" s="109"/>
      <c r="N16" s="111"/>
      <c r="O16" s="110"/>
      <c r="P16" s="110"/>
      <c r="Q16" s="112"/>
      <c r="R16" s="113"/>
    </row>
    <row r="17" spans="1:23" ht="16.5" customHeight="1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3"/>
      <c r="L17" s="113"/>
      <c r="M17" s="115"/>
      <c r="N17" s="115"/>
      <c r="O17" s="115"/>
      <c r="P17" s="115"/>
      <c r="Q17" s="115"/>
      <c r="R17" s="115"/>
    </row>
    <row r="18" spans="1:23" ht="16.8" customHeight="1">
      <c r="L18" s="21"/>
      <c r="M18"/>
      <c r="N18"/>
      <c r="O18"/>
      <c r="P18"/>
      <c r="Q18"/>
      <c r="R18"/>
    </row>
    <row r="19" spans="1:23" ht="19.95" customHeight="1">
      <c r="A19" s="10"/>
      <c r="B19" s="15"/>
      <c r="C19" s="14"/>
      <c r="D19" s="13"/>
      <c r="E19" s="20"/>
      <c r="F19" s="20"/>
      <c r="G19" s="20"/>
      <c r="H19" s="20"/>
      <c r="I19" s="20"/>
      <c r="J19" s="20"/>
      <c r="K19" s="20"/>
      <c r="L19" s="20"/>
      <c r="M19" s="8"/>
      <c r="N19" s="13"/>
      <c r="O19" s="14"/>
      <c r="P19" s="9"/>
      <c r="Q19" s="9"/>
      <c r="R19" s="9"/>
      <c r="S19" s="9"/>
      <c r="T19" s="9"/>
      <c r="U19" s="7"/>
      <c r="V19" s="7"/>
      <c r="W19" s="7"/>
    </row>
    <row r="20" spans="1:23" ht="19.95" customHeight="1">
      <c r="A20" s="10"/>
      <c r="B20" s="9"/>
      <c r="C20" s="9"/>
      <c r="D20" s="9"/>
      <c r="E20" s="19"/>
      <c r="F20" s="19"/>
      <c r="G20" s="19"/>
      <c r="H20" s="19"/>
      <c r="I20" s="19"/>
      <c r="J20" s="19"/>
      <c r="K20" s="19"/>
      <c r="L20" s="19"/>
      <c r="M20" s="8"/>
      <c r="N20" s="13"/>
      <c r="O20" s="14"/>
      <c r="P20" s="9"/>
      <c r="Q20" s="9"/>
      <c r="R20" s="9"/>
      <c r="S20" s="9"/>
      <c r="T20" s="9"/>
      <c r="U20" s="7"/>
      <c r="V20" s="7"/>
      <c r="W20" s="7"/>
    </row>
    <row r="21" spans="1:23" ht="19.95" customHeight="1">
      <c r="A21" s="10"/>
      <c r="B21" s="9"/>
      <c r="C21" s="9"/>
      <c r="D21" s="9"/>
      <c r="E21" s="14"/>
      <c r="F21" s="14"/>
      <c r="G21" s="14"/>
      <c r="H21" s="14"/>
      <c r="I21" s="14"/>
      <c r="J21" s="14"/>
      <c r="K21" s="13"/>
      <c r="L21" s="13"/>
      <c r="M21" s="16"/>
      <c r="N21" s="13"/>
      <c r="O21" s="14"/>
      <c r="P21" s="9"/>
      <c r="Q21" s="9"/>
      <c r="R21" s="9"/>
      <c r="S21" s="9"/>
      <c r="T21" s="9"/>
      <c r="U21" s="7"/>
      <c r="V21" s="7"/>
      <c r="W21" s="7"/>
    </row>
    <row r="22" spans="1:23" ht="19.95" customHeight="1">
      <c r="E22" s="14"/>
      <c r="F22" s="14"/>
      <c r="G22" s="14"/>
      <c r="H22" s="14"/>
      <c r="I22" s="14"/>
      <c r="J22" s="14"/>
      <c r="K22" s="13"/>
      <c r="L22" s="13"/>
      <c r="M22" s="16"/>
      <c r="N22" s="13"/>
      <c r="O22" s="14"/>
      <c r="P22" s="9"/>
      <c r="Q22" s="9"/>
      <c r="R22" s="9"/>
      <c r="S22" s="9"/>
      <c r="T22" s="9"/>
      <c r="U22" s="7"/>
      <c r="V22" s="7"/>
      <c r="W22" s="7"/>
    </row>
    <row r="23" spans="1:23" ht="19.95" customHeight="1">
      <c r="E23" s="14"/>
      <c r="F23" s="14"/>
      <c r="G23" s="14"/>
      <c r="H23" s="14"/>
      <c r="I23" s="14"/>
      <c r="J23" s="14"/>
      <c r="K23" s="13"/>
      <c r="L23" s="13"/>
      <c r="M23" s="16"/>
      <c r="N23" s="13"/>
      <c r="O23" s="14"/>
      <c r="P23" s="9"/>
      <c r="Q23" s="9"/>
      <c r="R23" s="9"/>
      <c r="S23" s="9"/>
      <c r="T23" s="9"/>
      <c r="U23" s="7"/>
      <c r="V23" s="7"/>
      <c r="W23" s="7"/>
    </row>
    <row r="24" spans="1:23" ht="19.95" customHeight="1">
      <c r="E24" s="14"/>
      <c r="F24" s="14"/>
      <c r="G24" s="14"/>
      <c r="H24" s="14"/>
      <c r="I24" s="14"/>
      <c r="J24" s="14"/>
      <c r="K24" s="13"/>
      <c r="L24" s="13"/>
      <c r="M24" s="16"/>
      <c r="N24" s="13"/>
      <c r="O24" s="14"/>
      <c r="P24" s="17"/>
      <c r="Q24" s="17"/>
      <c r="R24" s="9"/>
      <c r="S24" s="9"/>
      <c r="T24" s="9"/>
      <c r="U24" s="7"/>
      <c r="V24" s="7"/>
      <c r="W24" s="7"/>
    </row>
    <row r="25" spans="1:23" ht="19.95" customHeight="1">
      <c r="E25" s="14"/>
      <c r="F25" s="14"/>
      <c r="G25" s="14"/>
      <c r="H25" s="14"/>
      <c r="I25" s="14"/>
      <c r="J25" s="14"/>
      <c r="K25" s="13"/>
      <c r="L25" s="13"/>
      <c r="M25" s="16"/>
      <c r="N25" s="13"/>
      <c r="O25" s="14"/>
      <c r="P25" s="9"/>
      <c r="Q25" s="9"/>
      <c r="R25" s="9"/>
      <c r="S25" s="9"/>
      <c r="T25" s="9"/>
      <c r="U25" s="7"/>
      <c r="V25" s="7"/>
      <c r="W25" s="7"/>
    </row>
    <row r="26" spans="1:23">
      <c r="E26" s="14"/>
      <c r="F26" s="14"/>
      <c r="G26" s="14"/>
      <c r="H26" s="14"/>
      <c r="I26" s="14"/>
      <c r="J26" s="14"/>
      <c r="K26" s="13"/>
      <c r="L26" s="13"/>
      <c r="M26" s="16"/>
      <c r="N26" s="13"/>
      <c r="O26" s="14"/>
      <c r="P26" s="9"/>
      <c r="Q26" s="9"/>
      <c r="R26" s="9"/>
      <c r="S26" s="9"/>
      <c r="T26" s="7"/>
      <c r="U26" s="7"/>
      <c r="V26" s="7"/>
      <c r="W26" s="7"/>
    </row>
    <row r="27" spans="1:23">
      <c r="E27" s="13"/>
      <c r="F27" s="13"/>
      <c r="G27" s="13"/>
      <c r="H27" s="13"/>
      <c r="I27" s="13"/>
      <c r="J27" s="13"/>
      <c r="K27" s="16"/>
      <c r="L27" s="16"/>
      <c r="M27" s="13"/>
      <c r="N27" s="14"/>
      <c r="O27" s="12"/>
      <c r="P27" s="9"/>
      <c r="Q27" s="9"/>
      <c r="R27" s="9"/>
      <c r="S27" s="9"/>
      <c r="T27" s="7"/>
      <c r="U27" s="7"/>
      <c r="V27" s="7"/>
    </row>
    <row r="28" spans="1:23">
      <c r="E28" s="13"/>
      <c r="F28" s="13"/>
      <c r="G28" s="13"/>
      <c r="H28" s="13"/>
      <c r="I28" s="13"/>
      <c r="J28" s="13"/>
      <c r="K28" s="16"/>
      <c r="L28" s="16"/>
      <c r="M28" s="9"/>
      <c r="N28" s="18"/>
      <c r="O28" s="9"/>
      <c r="P28" s="9"/>
      <c r="Q28" s="9"/>
      <c r="R28" s="9"/>
      <c r="S28" s="9"/>
      <c r="T28" s="7"/>
      <c r="U28" s="7"/>
      <c r="V28" s="7"/>
    </row>
    <row r="29" spans="1:23">
      <c r="E29" s="9"/>
      <c r="F29" s="9"/>
      <c r="G29" s="9"/>
      <c r="H29" s="9"/>
      <c r="I29" s="9"/>
      <c r="J29" s="9"/>
      <c r="K29" s="11"/>
      <c r="L29" s="11"/>
      <c r="M29" s="9"/>
      <c r="N29" s="18"/>
      <c r="O29" s="9"/>
      <c r="P29" s="9"/>
      <c r="Q29" s="9"/>
      <c r="R29" s="9"/>
      <c r="S29" s="9"/>
      <c r="T29" s="7"/>
      <c r="U29" s="7"/>
      <c r="V29" s="7"/>
    </row>
    <row r="30" spans="1:23">
      <c r="E30" s="9"/>
      <c r="F30" s="9"/>
      <c r="G30" s="9"/>
      <c r="H30" s="9"/>
      <c r="I30" s="9"/>
      <c r="J30" s="9"/>
      <c r="K30" s="11"/>
      <c r="L30" s="11"/>
      <c r="M30" s="9"/>
      <c r="N30" s="18"/>
      <c r="O30" s="9"/>
      <c r="P30" s="9"/>
      <c r="Q30" s="9"/>
      <c r="U30" s="7"/>
      <c r="V30" s="7"/>
    </row>
  </sheetData>
  <protectedRanges>
    <protectedRange sqref="B5:B6" name="Range1"/>
  </protectedRanges>
  <mergeCells count="7">
    <mergeCell ref="B3:D3"/>
    <mergeCell ref="R5:R6"/>
    <mergeCell ref="C5:D5"/>
    <mergeCell ref="C4:D4"/>
    <mergeCell ref="I4:I5"/>
    <mergeCell ref="J4:J5"/>
    <mergeCell ref="H4:H6"/>
  </mergeCells>
  <phoneticPr fontId="0" type="noConversion"/>
  <pageMargins left="0.25" right="0.25" top="0.75" bottom="0.44" header="0.3" footer="0.3"/>
  <pageSetup orientation="landscape" horizontalDpi="300" verticalDpi="300" r:id="rId1"/>
  <headerFooter alignWithMargins="0">
    <oddHeader>&amp;L&amp;"Times New Roman,Bold"&amp;16&amp;UCOMMISSION STRUCTURE</oddHeader>
    <oddFooter xml:space="preserve">&amp;L&amp;"Times New Roman,Regular"&amp;11
&amp;R&amp;D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workbookViewId="0">
      <selection activeCell="D11" sqref="D11"/>
    </sheetView>
  </sheetViews>
  <sheetFormatPr defaultColWidth="8.77734375" defaultRowHeight="13.2"/>
  <cols>
    <col min="1" max="1" width="15.77734375" customWidth="1"/>
    <col min="2" max="2" width="21.109375" style="10" customWidth="1"/>
    <col min="3" max="3" width="21" customWidth="1"/>
    <col min="4" max="4" width="16.44140625" customWidth="1"/>
    <col min="5" max="7" width="10.44140625" customWidth="1"/>
  </cols>
  <sheetData>
    <row r="1" spans="1:11" ht="39" customHeight="1">
      <c r="A1" s="35" t="s">
        <v>35</v>
      </c>
      <c r="B1" s="28"/>
      <c r="C1" s="28"/>
      <c r="D1" s="28"/>
      <c r="E1" s="29"/>
      <c r="F1" s="29"/>
    </row>
    <row r="2" spans="1:11" ht="37.950000000000003" customHeight="1">
      <c r="A2" s="28"/>
      <c r="B2" s="36" t="s">
        <v>16</v>
      </c>
      <c r="C2" s="36" t="s">
        <v>8</v>
      </c>
      <c r="D2" s="30"/>
      <c r="E2" s="31"/>
      <c r="F2" s="31"/>
      <c r="G2" s="27"/>
      <c r="H2" s="27"/>
      <c r="I2" s="27"/>
      <c r="J2" s="27"/>
      <c r="K2" s="27"/>
    </row>
    <row r="3" spans="1:11" ht="22.95" customHeight="1">
      <c r="A3" s="28"/>
      <c r="B3" s="116">
        <v>80</v>
      </c>
      <c r="C3" s="116">
        <f>B3*12</f>
        <v>960</v>
      </c>
      <c r="D3" s="30"/>
      <c r="E3" s="31"/>
      <c r="F3" s="31"/>
      <c r="G3" s="27"/>
      <c r="H3" s="27"/>
      <c r="I3" s="27"/>
      <c r="J3" s="27"/>
      <c r="K3" s="27"/>
    </row>
    <row r="4" spans="1:11" ht="34.950000000000003" customHeight="1">
      <c r="A4" s="28"/>
      <c r="B4" s="162" t="s">
        <v>15</v>
      </c>
      <c r="C4" s="162"/>
      <c r="D4" s="28"/>
      <c r="E4" s="29"/>
      <c r="F4" s="29"/>
    </row>
    <row r="5" spans="1:11" ht="23.55" customHeight="1">
      <c r="A5" s="28"/>
      <c r="B5" s="37" t="s">
        <v>13</v>
      </c>
      <c r="C5" s="37" t="s">
        <v>14</v>
      </c>
      <c r="D5" s="28"/>
      <c r="E5" s="29"/>
      <c r="F5" s="29"/>
    </row>
    <row r="6" spans="1:11" ht="28.05" customHeight="1">
      <c r="A6" s="28"/>
      <c r="B6" s="38">
        <v>4</v>
      </c>
      <c r="C6" s="38">
        <v>10</v>
      </c>
      <c r="D6" s="39">
        <f>B6+C6</f>
        <v>14</v>
      </c>
      <c r="E6" s="29"/>
      <c r="F6" s="29"/>
    </row>
    <row r="7" spans="1:11" ht="21" customHeight="1">
      <c r="A7" s="33" t="s">
        <v>36</v>
      </c>
      <c r="B7" s="40">
        <f>(C3*B6)</f>
        <v>3840</v>
      </c>
      <c r="C7" s="41">
        <f>(C3*C6)</f>
        <v>9600</v>
      </c>
      <c r="D7" s="42">
        <f>B7+C7</f>
        <v>13440</v>
      </c>
      <c r="E7" s="29"/>
      <c r="F7" s="29"/>
    </row>
    <row r="8" spans="1:11" ht="24.45" customHeight="1">
      <c r="A8" s="33"/>
      <c r="B8" s="43" t="s">
        <v>11</v>
      </c>
      <c r="C8" s="43" t="s">
        <v>0</v>
      </c>
      <c r="D8" s="28"/>
      <c r="E8" s="29"/>
      <c r="F8" s="29"/>
    </row>
    <row r="9" spans="1:11" ht="28.2" customHeight="1">
      <c r="A9" s="33" t="s">
        <v>13</v>
      </c>
      <c r="B9" s="44">
        <f>((((((B3/0.095)-75)*0.095)*12)*0.7)*0.75)*B6</f>
        <v>1836.4499999999998</v>
      </c>
      <c r="C9" s="44">
        <f>((((((B3/0.095)-75)*0.095)*12)*1.1)*0.75)*B6</f>
        <v>2885.8500000000004</v>
      </c>
      <c r="D9" s="28"/>
      <c r="E9" s="29"/>
      <c r="F9" s="29"/>
    </row>
    <row r="10" spans="1:11" ht="28.2" customHeight="1">
      <c r="A10" s="33" t="s">
        <v>37</v>
      </c>
      <c r="B10" s="45">
        <f>((((((B3/0.095)-75)*0.095)*12)*0.2)*0.75)*C6</f>
        <v>1311.75</v>
      </c>
      <c r="C10" s="45">
        <f>((((((B3/0.095)-75)*0.095)*12)*0.6)*0.75)*C6</f>
        <v>3935.25</v>
      </c>
      <c r="D10" s="28"/>
      <c r="E10" s="29"/>
      <c r="F10" s="29"/>
    </row>
    <row r="11" spans="1:11" ht="28.2" customHeight="1">
      <c r="A11" s="33" t="s">
        <v>40</v>
      </c>
      <c r="B11" s="45">
        <v>0</v>
      </c>
      <c r="C11" s="44">
        <f>(D7*0.75)*D11</f>
        <v>1008</v>
      </c>
      <c r="D11" s="32">
        <f>IF(D7&lt;19999,0.1,0.2)</f>
        <v>0.1</v>
      </c>
      <c r="E11" s="29"/>
      <c r="F11" s="29"/>
    </row>
    <row r="12" spans="1:11" ht="28.2" customHeight="1">
      <c r="A12" s="33" t="s">
        <v>38</v>
      </c>
      <c r="B12" s="46">
        <f>B9+B10</f>
        <v>3148.2</v>
      </c>
      <c r="C12" s="46">
        <f>C9+C10+C11</f>
        <v>7829.1</v>
      </c>
      <c r="D12" s="28"/>
      <c r="E12" s="29"/>
      <c r="F12" s="29"/>
    </row>
    <row r="13" spans="1:11" ht="28.2" customHeight="1">
      <c r="A13" s="33" t="s">
        <v>39</v>
      </c>
      <c r="B13" s="46">
        <f>B12*12</f>
        <v>37778.399999999994</v>
      </c>
      <c r="C13" s="46">
        <f>C12*12</f>
        <v>93949.200000000012</v>
      </c>
      <c r="D13" s="28"/>
      <c r="E13" s="29"/>
      <c r="F13" s="29"/>
    </row>
    <row r="14" spans="1:11">
      <c r="A14" s="29"/>
      <c r="B14" s="34"/>
      <c r="C14" s="29"/>
      <c r="D14" s="29"/>
      <c r="E14" s="29"/>
      <c r="F14" s="29"/>
    </row>
    <row r="15" spans="1:11">
      <c r="A15" s="29"/>
      <c r="B15" s="34"/>
      <c r="C15" s="29"/>
      <c r="D15" s="29"/>
      <c r="E15" s="29"/>
      <c r="F15" s="29"/>
    </row>
    <row r="16" spans="1:11">
      <c r="A16" s="29"/>
      <c r="B16" s="34"/>
      <c r="C16" s="29"/>
      <c r="D16" s="29"/>
      <c r="E16" s="29"/>
      <c r="F16" s="29"/>
    </row>
    <row r="17" spans="1:6">
      <c r="A17" s="29"/>
      <c r="B17" s="34"/>
      <c r="C17" s="29"/>
      <c r="D17" s="29"/>
      <c r="E17" s="29"/>
      <c r="F17" s="29"/>
    </row>
    <row r="18" spans="1:6">
      <c r="A18" s="29"/>
      <c r="B18" s="34"/>
      <c r="C18" s="29"/>
      <c r="D18" s="29"/>
      <c r="E18" s="29"/>
      <c r="F18" s="29"/>
    </row>
    <row r="19" spans="1:6">
      <c r="A19" s="29"/>
      <c r="B19" s="34"/>
      <c r="C19" s="29"/>
      <c r="D19" s="29"/>
      <c r="E19" s="29"/>
      <c r="F19" s="29"/>
    </row>
    <row r="20" spans="1:6">
      <c r="A20" s="29"/>
      <c r="B20" s="34"/>
      <c r="C20" s="29"/>
      <c r="D20" s="29"/>
      <c r="E20" s="29"/>
      <c r="F20" s="29"/>
    </row>
    <row r="21" spans="1:6">
      <c r="A21" s="29"/>
      <c r="B21" s="34"/>
      <c r="C21" s="29"/>
      <c r="D21" s="29"/>
      <c r="E21" s="29"/>
      <c r="F21" s="29"/>
    </row>
    <row r="22" spans="1:6">
      <c r="A22" s="29"/>
      <c r="B22" s="34"/>
      <c r="C22" s="29"/>
      <c r="D22" s="29"/>
      <c r="E22" s="29"/>
      <c r="F22" s="29"/>
    </row>
    <row r="23" spans="1:6">
      <c r="A23" s="29"/>
      <c r="B23" s="34"/>
      <c r="C23" s="29"/>
      <c r="D23" s="29"/>
      <c r="E23" s="29"/>
      <c r="F23" s="29"/>
    </row>
  </sheetData>
  <mergeCells count="1">
    <mergeCell ref="B4:C4"/>
  </mergeCells>
  <pageMargins left="0.7" right="0.7" top="0.75" bottom="0.75" header="0.3" footer="0.3"/>
  <pageSetup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"/>
  <sheetViews>
    <sheetView zoomScale="120" zoomScaleNormal="120" workbookViewId="0">
      <selection activeCell="F5" sqref="F5"/>
    </sheetView>
  </sheetViews>
  <sheetFormatPr defaultColWidth="9.109375" defaultRowHeight="14.4"/>
  <cols>
    <col min="1" max="1" width="11.109375" style="9" customWidth="1"/>
    <col min="2" max="2" width="12.77734375" style="9" customWidth="1"/>
    <col min="3" max="4" width="12.77734375" style="133" customWidth="1"/>
    <col min="5" max="6" width="12.77734375" style="134" customWidth="1"/>
    <col min="7" max="12" width="12.77734375" style="9" customWidth="1"/>
    <col min="13" max="13" width="12.77734375" style="7" customWidth="1"/>
    <col min="14" max="16384" width="9.109375" style="9"/>
  </cols>
  <sheetData>
    <row r="1" spans="1:13" ht="46.05" customHeight="1">
      <c r="A1" s="121" t="s">
        <v>65</v>
      </c>
      <c r="B1" s="122" t="s">
        <v>13</v>
      </c>
      <c r="C1" s="122" t="s">
        <v>18</v>
      </c>
      <c r="D1" s="122" t="s">
        <v>42</v>
      </c>
      <c r="E1" s="123" t="s">
        <v>19</v>
      </c>
      <c r="F1" s="122" t="s">
        <v>24</v>
      </c>
      <c r="G1" s="123" t="s">
        <v>20</v>
      </c>
      <c r="H1" s="122" t="s">
        <v>21</v>
      </c>
      <c r="I1" s="123" t="s">
        <v>22</v>
      </c>
      <c r="J1" s="122" t="s">
        <v>41</v>
      </c>
      <c r="K1" s="123" t="s">
        <v>23</v>
      </c>
      <c r="L1" s="123" t="s">
        <v>38</v>
      </c>
      <c r="M1" s="135" t="s">
        <v>12</v>
      </c>
    </row>
    <row r="2" spans="1:13" ht="28.05" customHeight="1">
      <c r="A2" s="124">
        <v>1.1000000000000001</v>
      </c>
      <c r="B2" s="125">
        <v>10000</v>
      </c>
      <c r="C2" s="125">
        <v>0</v>
      </c>
      <c r="D2" s="125">
        <f>B2+C2</f>
        <v>10000</v>
      </c>
      <c r="E2" s="126">
        <f>((((((B2/12)/0.095)-75)*0.095)*12))*A2</f>
        <v>10905.950000000003</v>
      </c>
      <c r="F2" s="127">
        <f>E2*0.75</f>
        <v>8179.4625000000015</v>
      </c>
      <c r="G2" s="125">
        <v>0</v>
      </c>
      <c r="H2" s="128">
        <v>0</v>
      </c>
      <c r="I2" s="128">
        <f>F2+H2</f>
        <v>8179.4625000000015</v>
      </c>
      <c r="J2" s="129">
        <f>IF(D2&lt;19999,0.1,0.2)</f>
        <v>0.1</v>
      </c>
      <c r="K2" s="128">
        <f>((B2+C2)*0.75)*J2</f>
        <v>750</v>
      </c>
      <c r="L2" s="130">
        <f>I2+K2</f>
        <v>8929.4625000000015</v>
      </c>
      <c r="M2" s="136">
        <f>L2*12</f>
        <v>107153.55000000002</v>
      </c>
    </row>
    <row r="3" spans="1:13" ht="17.55" customHeight="1">
      <c r="A3" s="124"/>
      <c r="B3" s="125"/>
      <c r="C3" s="125"/>
      <c r="D3" s="125"/>
      <c r="E3" s="126"/>
      <c r="F3" s="127"/>
      <c r="G3" s="125"/>
      <c r="H3" s="128"/>
      <c r="I3" s="128"/>
      <c r="J3" s="129"/>
      <c r="K3" s="128"/>
      <c r="L3" s="130"/>
      <c r="M3" s="136"/>
    </row>
    <row r="4" spans="1:13" ht="28.05" customHeight="1">
      <c r="A4" s="124">
        <v>1.1000000000000001</v>
      </c>
      <c r="B4" s="125">
        <v>5000</v>
      </c>
      <c r="C4" s="125">
        <v>5000</v>
      </c>
      <c r="D4" s="125">
        <f>B4+C4</f>
        <v>10000</v>
      </c>
      <c r="E4" s="126">
        <f>((((((B4/12)/0.095)-75)*0.095)*12))*A4</f>
        <v>5405.9500000000016</v>
      </c>
      <c r="F4" s="127">
        <f>E4*0.75</f>
        <v>4054.4625000000015</v>
      </c>
      <c r="G4" s="125">
        <f>((((((C4/12)/0.095)-75)*0.095)*12))*(A4-0.5)</f>
        <v>2948.7000000000012</v>
      </c>
      <c r="H4" s="128">
        <f>G4*0.75</f>
        <v>2211.525000000001</v>
      </c>
      <c r="I4" s="128">
        <f>F4+H4</f>
        <v>6265.9875000000029</v>
      </c>
      <c r="J4" s="129">
        <f>IF(D4&lt;19999,0.1,0.2)</f>
        <v>0.1</v>
      </c>
      <c r="K4" s="128">
        <f>((B4+C4)*0.75)*J4</f>
        <v>750</v>
      </c>
      <c r="L4" s="130">
        <f>I4+K4</f>
        <v>7015.9875000000029</v>
      </c>
      <c r="M4" s="136">
        <f>L4*12</f>
        <v>84191.850000000035</v>
      </c>
    </row>
    <row r="5" spans="1:13" ht="17.55" customHeight="1">
      <c r="A5" s="124"/>
      <c r="B5" s="132"/>
      <c r="C5" s="132"/>
      <c r="D5" s="132"/>
      <c r="E5" s="132"/>
      <c r="F5" s="132"/>
      <c r="G5" s="132"/>
      <c r="H5" s="132"/>
      <c r="I5" s="125"/>
      <c r="J5" s="124"/>
      <c r="K5" s="125"/>
      <c r="L5" s="131"/>
      <c r="M5" s="136"/>
    </row>
    <row r="6" spans="1:13" ht="28.05" customHeight="1">
      <c r="A6" s="124">
        <v>1.1000000000000001</v>
      </c>
      <c r="B6" s="125">
        <v>5000</v>
      </c>
      <c r="C6" s="125">
        <v>10000</v>
      </c>
      <c r="D6" s="125">
        <f>B6+C6</f>
        <v>15000</v>
      </c>
      <c r="E6" s="126">
        <f>((((((B6/12)/0.095)-75)*0.095)*12))*A6</f>
        <v>5405.9500000000016</v>
      </c>
      <c r="F6" s="127">
        <f>E6*0.75</f>
        <v>4054.4625000000015</v>
      </c>
      <c r="G6" s="125">
        <f>((((((C6/12)/0.095)-75)*0.095)*12))*(A6-0.5)</f>
        <v>5948.7000000000016</v>
      </c>
      <c r="H6" s="128">
        <f>G6*0.75</f>
        <v>4461.5250000000015</v>
      </c>
      <c r="I6" s="128">
        <f>F6+H6</f>
        <v>8515.9875000000029</v>
      </c>
      <c r="J6" s="129">
        <f>IF(D6&lt;19999,0.1,0.2)</f>
        <v>0.1</v>
      </c>
      <c r="K6" s="128">
        <f>((B6+C6)*0.75)*J6</f>
        <v>1125</v>
      </c>
      <c r="L6" s="130">
        <f>I6+K6</f>
        <v>9640.9875000000029</v>
      </c>
      <c r="M6" s="136">
        <f>L6*12</f>
        <v>115691.85000000003</v>
      </c>
    </row>
    <row r="7" spans="1:13" ht="17.55" customHeight="1">
      <c r="A7" s="124"/>
      <c r="B7" s="132"/>
      <c r="C7" s="132"/>
      <c r="D7" s="132"/>
      <c r="E7" s="132"/>
      <c r="F7" s="132"/>
      <c r="G7" s="132"/>
      <c r="H7" s="132"/>
      <c r="I7" s="125"/>
      <c r="J7" s="124"/>
      <c r="K7" s="125"/>
      <c r="L7" s="131"/>
      <c r="M7" s="136"/>
    </row>
    <row r="8" spans="1:13" ht="28.05" customHeight="1">
      <c r="A8" s="124">
        <v>1.1000000000000001</v>
      </c>
      <c r="B8" s="125">
        <v>5000</v>
      </c>
      <c r="C8" s="125">
        <v>15000</v>
      </c>
      <c r="D8" s="125">
        <f>B8+C8</f>
        <v>20000</v>
      </c>
      <c r="E8" s="126">
        <f>((((((B8/12)/0.095)-75)*0.095)*12))*A8</f>
        <v>5405.9500000000016</v>
      </c>
      <c r="F8" s="127">
        <f>E8*0.75</f>
        <v>4054.4625000000015</v>
      </c>
      <c r="G8" s="125">
        <f>((((((C8/12)/0.095)-75)*0.095)*12))*(A8-0.5)</f>
        <v>8948.7000000000007</v>
      </c>
      <c r="H8" s="128">
        <f>G8*0.75</f>
        <v>6711.5250000000005</v>
      </c>
      <c r="I8" s="128">
        <f>F8+H8</f>
        <v>10765.987500000003</v>
      </c>
      <c r="J8" s="129">
        <f>IF(D8&lt;19999,0.1,0.2)</f>
        <v>0.2</v>
      </c>
      <c r="K8" s="128">
        <f>((B8+C8)*0.75)*J8</f>
        <v>3000</v>
      </c>
      <c r="L8" s="130">
        <f>I8+K8</f>
        <v>13765.987500000003</v>
      </c>
      <c r="M8" s="136">
        <f>L8*12</f>
        <v>165191.85000000003</v>
      </c>
    </row>
    <row r="9" spans="1:13" ht="17.55" customHeight="1">
      <c r="A9" s="124"/>
      <c r="B9" s="132"/>
      <c r="C9" s="132"/>
      <c r="D9" s="132"/>
      <c r="E9" s="132"/>
      <c r="F9" s="132"/>
      <c r="G9" s="132"/>
      <c r="H9" s="132"/>
      <c r="I9" s="125"/>
      <c r="J9" s="124"/>
      <c r="K9" s="125"/>
      <c r="L9" s="131"/>
      <c r="M9" s="136"/>
    </row>
    <row r="10" spans="1:13" ht="28.05" customHeight="1">
      <c r="A10" s="124">
        <v>1.1000000000000001</v>
      </c>
      <c r="B10" s="125">
        <v>5000</v>
      </c>
      <c r="C10" s="125">
        <v>20000</v>
      </c>
      <c r="D10" s="125">
        <f>B10+C10</f>
        <v>25000</v>
      </c>
      <c r="E10" s="126">
        <f>((((((B10/12)/0.095)-75)*0.095)*12))*A10</f>
        <v>5405.9500000000016</v>
      </c>
      <c r="F10" s="127">
        <f>E10*0.75</f>
        <v>4054.4625000000015</v>
      </c>
      <c r="G10" s="125">
        <f>((((((C10/12)/0.095)-75)*0.095)*12))*(A10-0.5)</f>
        <v>11948.700000000004</v>
      </c>
      <c r="H10" s="128">
        <f>G10*0.75</f>
        <v>8961.5250000000033</v>
      </c>
      <c r="I10" s="128">
        <f>F10+H10</f>
        <v>13015.987500000005</v>
      </c>
      <c r="J10" s="129">
        <f>IF(D10&lt;19999,0.1,0.2)</f>
        <v>0.2</v>
      </c>
      <c r="K10" s="128">
        <f>((B10+C10)*0.75)*J10</f>
        <v>3750</v>
      </c>
      <c r="L10" s="130">
        <f>I10+K10</f>
        <v>16765.987500000003</v>
      </c>
      <c r="M10" s="136">
        <f>L10*12</f>
        <v>201191.85000000003</v>
      </c>
    </row>
    <row r="11" spans="1:13" ht="17.55" customHeight="1">
      <c r="A11" s="124"/>
      <c r="B11" s="132"/>
      <c r="C11" s="132"/>
      <c r="D11" s="132"/>
      <c r="E11" s="132"/>
      <c r="F11" s="132"/>
      <c r="G11" s="132"/>
      <c r="H11" s="132"/>
      <c r="I11" s="125"/>
      <c r="J11" s="124"/>
      <c r="K11" s="125"/>
      <c r="L11" s="131"/>
      <c r="M11" s="136"/>
    </row>
    <row r="12" spans="1:13" ht="28.05" customHeight="1">
      <c r="A12" s="124">
        <v>1.1000000000000001</v>
      </c>
      <c r="B12" s="125">
        <v>5000</v>
      </c>
      <c r="C12" s="125">
        <v>25000</v>
      </c>
      <c r="D12" s="125">
        <f>B12+C12</f>
        <v>30000</v>
      </c>
      <c r="E12" s="126">
        <f>((((((B12/12)/0.095)-75)*0.095)*12))*A12</f>
        <v>5405.9500000000016</v>
      </c>
      <c r="F12" s="127">
        <f>E12*0.75</f>
        <v>4054.4625000000015</v>
      </c>
      <c r="G12" s="125">
        <f>((((((C12/12)/0.095)-75)*0.095)*12))*(A12-0.5)</f>
        <v>14948.700000000003</v>
      </c>
      <c r="H12" s="128">
        <f>G12*0.75</f>
        <v>11211.525000000001</v>
      </c>
      <c r="I12" s="128">
        <f>F12+H12</f>
        <v>15265.987500000003</v>
      </c>
      <c r="J12" s="129">
        <f>IF(D12&lt;19999,0.1,0.2)</f>
        <v>0.2</v>
      </c>
      <c r="K12" s="128">
        <f>((B12+C12)*0.75)*J12</f>
        <v>4500</v>
      </c>
      <c r="L12" s="130">
        <f>I12+K12</f>
        <v>19765.987500000003</v>
      </c>
      <c r="M12" s="136">
        <f>L12*12</f>
        <v>237191.85000000003</v>
      </c>
    </row>
    <row r="13" spans="1:13" ht="17.55" customHeight="1">
      <c r="A13" s="124"/>
      <c r="B13" s="125"/>
      <c r="C13" s="125"/>
      <c r="D13" s="125"/>
      <c r="E13" s="126"/>
      <c r="F13" s="127"/>
      <c r="G13" s="125"/>
      <c r="H13" s="128"/>
      <c r="I13" s="128"/>
      <c r="J13" s="129"/>
      <c r="K13" s="128"/>
      <c r="L13" s="130"/>
      <c r="M13" s="136"/>
    </row>
    <row r="14" spans="1:13" ht="28.05" customHeight="1">
      <c r="A14" s="124">
        <v>1.1000000000000001</v>
      </c>
      <c r="B14" s="125">
        <v>5000</v>
      </c>
      <c r="C14" s="125">
        <v>30000</v>
      </c>
      <c r="D14" s="125">
        <f>B14+C14</f>
        <v>35000</v>
      </c>
      <c r="E14" s="126">
        <f>((((((B14/12)/0.095)-75)*0.095)*12))*A14</f>
        <v>5405.9500000000016</v>
      </c>
      <c r="F14" s="127">
        <f>E14*0.75</f>
        <v>4054.4625000000015</v>
      </c>
      <c r="G14" s="125">
        <f>((((((C14/12)/0.095)-75)*0.095)*12))*(A14-0.5)</f>
        <v>17948.700000000004</v>
      </c>
      <c r="H14" s="128">
        <f>G14*0.75</f>
        <v>13461.525000000003</v>
      </c>
      <c r="I14" s="128">
        <f>F14+H14</f>
        <v>17515.987500000003</v>
      </c>
      <c r="J14" s="129">
        <f>IF(D14&lt;19999,0.1,0.2)</f>
        <v>0.2</v>
      </c>
      <c r="K14" s="128">
        <f>((B14+C14)*0.75)*J14</f>
        <v>5250</v>
      </c>
      <c r="L14" s="130">
        <f>I14+K14</f>
        <v>22765.987500000003</v>
      </c>
      <c r="M14" s="136">
        <f>L14*12</f>
        <v>273191.85000000003</v>
      </c>
    </row>
  </sheetData>
  <phoneticPr fontId="0" type="noConversion"/>
  <pageMargins left="0.2" right="0.2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C6247-E287-4BE9-B13A-774A92540290}">
  <dimension ref="A1:N28"/>
  <sheetViews>
    <sheetView tabSelected="1" workbookViewId="0">
      <selection activeCell="B4" sqref="B4"/>
    </sheetView>
  </sheetViews>
  <sheetFormatPr defaultColWidth="8.77734375" defaultRowHeight="15"/>
  <cols>
    <col min="1" max="1" width="24.77734375" customWidth="1"/>
    <col min="2" max="2" width="24.21875" style="145" customWidth="1"/>
    <col min="3" max="10" width="13.77734375" customWidth="1"/>
    <col min="11" max="11" width="15.33203125" customWidth="1"/>
    <col min="12" max="12" width="14.109375" customWidth="1"/>
    <col min="13" max="13" width="16.109375" customWidth="1"/>
    <col min="14" max="14" width="18.44140625" customWidth="1"/>
  </cols>
  <sheetData>
    <row r="1" spans="1:14" ht="17.399999999999999">
      <c r="A1" s="163" t="s">
        <v>66</v>
      </c>
      <c r="B1" s="13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5.95" customHeight="1">
      <c r="A2" s="163"/>
      <c r="B2" s="13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40.950000000000003" customHeight="1">
      <c r="A3" s="48" t="s">
        <v>0</v>
      </c>
      <c r="B3" s="138">
        <v>10000</v>
      </c>
      <c r="C3" s="49">
        <v>0.1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40.950000000000003" customHeight="1">
      <c r="A4" s="48" t="s">
        <v>46</v>
      </c>
      <c r="B4" s="139" t="s">
        <v>45</v>
      </c>
      <c r="C4" s="49">
        <v>0.2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40.950000000000003" customHeight="1">
      <c r="A5" s="50" t="s">
        <v>47</v>
      </c>
      <c r="B5" s="140" t="s">
        <v>48</v>
      </c>
      <c r="C5" s="49">
        <v>7.0000000000000007E-2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40.950000000000003" customHeight="1">
      <c r="A6" s="48" t="s">
        <v>49</v>
      </c>
      <c r="B6" s="140" t="s">
        <v>51</v>
      </c>
      <c r="C6" s="49">
        <v>0.04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40.950000000000003" customHeight="1">
      <c r="A7" s="48" t="s">
        <v>50</v>
      </c>
      <c r="B7" s="140" t="s">
        <v>52</v>
      </c>
      <c r="C7" s="49">
        <v>0.02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31.2" customHeight="1">
      <c r="A8" s="48" t="s">
        <v>67</v>
      </c>
      <c r="B8" s="140" t="s">
        <v>68</v>
      </c>
      <c r="C8" s="151">
        <v>7.4999999999999997E-2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32.549999999999997" customHeight="1">
      <c r="A9" s="48" t="s">
        <v>43</v>
      </c>
      <c r="B9" s="139" t="s">
        <v>44</v>
      </c>
      <c r="C9" s="49">
        <v>0.15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ht="17.399999999999999">
      <c r="A10" s="48"/>
      <c r="B10" s="139"/>
      <c r="C10" s="49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7.399999999999999">
      <c r="A11" s="48"/>
      <c r="B11" s="139"/>
      <c r="C11" s="49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34.799999999999997">
      <c r="A12" s="48"/>
      <c r="B12" s="173" t="s">
        <v>36</v>
      </c>
      <c r="C12" s="167" t="s">
        <v>53</v>
      </c>
      <c r="D12" s="167" t="s">
        <v>34</v>
      </c>
      <c r="E12" s="167" t="s">
        <v>54</v>
      </c>
      <c r="F12" s="52" t="s">
        <v>55</v>
      </c>
      <c r="G12" s="52" t="s">
        <v>56</v>
      </c>
      <c r="H12" s="52" t="s">
        <v>57</v>
      </c>
      <c r="I12" s="52" t="s">
        <v>58</v>
      </c>
      <c r="J12" s="52" t="s">
        <v>59</v>
      </c>
      <c r="K12" s="164" t="s">
        <v>60</v>
      </c>
      <c r="L12" s="167" t="s">
        <v>61</v>
      </c>
      <c r="M12" s="170" t="s">
        <v>12</v>
      </c>
      <c r="N12" s="48"/>
    </row>
    <row r="13" spans="1:14" ht="17.399999999999999">
      <c r="A13" s="48"/>
      <c r="B13" s="174"/>
      <c r="C13" s="168"/>
      <c r="D13" s="168"/>
      <c r="E13" s="168"/>
      <c r="F13" s="53">
        <v>0.1</v>
      </c>
      <c r="G13" s="53">
        <v>7.4999999999999997E-2</v>
      </c>
      <c r="H13" s="53">
        <v>7.0000000000000007E-2</v>
      </c>
      <c r="I13" s="53">
        <v>0.04</v>
      </c>
      <c r="J13" s="53">
        <v>0.02</v>
      </c>
      <c r="K13" s="165"/>
      <c r="L13" s="168"/>
      <c r="M13" s="171"/>
      <c r="N13" s="54"/>
    </row>
    <row r="14" spans="1:14" ht="17.399999999999999">
      <c r="A14" s="48"/>
      <c r="B14" s="175"/>
      <c r="C14" s="169"/>
      <c r="D14" s="169"/>
      <c r="E14" s="169"/>
      <c r="F14" s="53">
        <v>0.2</v>
      </c>
      <c r="G14" s="53">
        <v>7.4999999999999997E-2</v>
      </c>
      <c r="H14" s="53">
        <v>7.0000000000000007E-2</v>
      </c>
      <c r="I14" s="53">
        <v>0.04</v>
      </c>
      <c r="J14" s="53">
        <v>0.02</v>
      </c>
      <c r="K14" s="166"/>
      <c r="L14" s="169"/>
      <c r="M14" s="172"/>
      <c r="N14" s="54"/>
    </row>
    <row r="15" spans="1:14" ht="34.049999999999997" customHeight="1">
      <c r="A15" s="48" t="s">
        <v>37</v>
      </c>
      <c r="B15" s="141">
        <v>10000</v>
      </c>
      <c r="C15" s="55">
        <v>1</v>
      </c>
      <c r="D15" s="75">
        <f>(((((((B15/12)/0.095)-75)*0.095)*12)*C15)*E15)*0.6</f>
        <v>4461.5250000000005</v>
      </c>
      <c r="E15" s="56">
        <v>0.75</v>
      </c>
      <c r="F15" s="77">
        <f>(((B15*C15)*E15)*F14)</f>
        <v>1500</v>
      </c>
      <c r="G15" s="57"/>
      <c r="H15" s="57"/>
      <c r="I15" s="57"/>
      <c r="J15" s="57"/>
      <c r="K15" s="79">
        <f>F15</f>
        <v>1500</v>
      </c>
      <c r="L15" s="79">
        <f>D15+F15</f>
        <v>5961.5250000000005</v>
      </c>
      <c r="M15" s="58">
        <f>L15*12</f>
        <v>71538.3</v>
      </c>
      <c r="N15" s="54"/>
    </row>
    <row r="16" spans="1:14" ht="34.049999999999997" customHeight="1">
      <c r="A16" s="59" t="s">
        <v>62</v>
      </c>
      <c r="B16" s="141">
        <v>100000</v>
      </c>
      <c r="C16" s="55">
        <v>1</v>
      </c>
      <c r="D16" s="146">
        <f>((((((B16/12)/0.095)-75)*0.095)*12)*C16)*0.15</f>
        <v>14987.174999999999</v>
      </c>
      <c r="E16" s="56">
        <v>0.75</v>
      </c>
      <c r="F16" s="77">
        <f>(((B16*C16)*E16)*F13)</f>
        <v>7500</v>
      </c>
      <c r="G16" s="147">
        <f>(((B16*C16)*E16)*G14)</f>
        <v>5625</v>
      </c>
      <c r="H16" s="148">
        <f>(((B16*C16)*E16)*H14)</f>
        <v>5250.0000000000009</v>
      </c>
      <c r="I16" s="148">
        <f>(((B16*C16)*E16)*I14)</f>
        <v>3000</v>
      </c>
      <c r="J16" s="148">
        <f>(((B16*C16)*E16)*J14)</f>
        <v>1500</v>
      </c>
      <c r="K16" s="149">
        <f>SUM(F16:J16)</f>
        <v>22875</v>
      </c>
      <c r="L16" s="149">
        <f>K16+D16</f>
        <v>37862.175000000003</v>
      </c>
      <c r="M16" s="150">
        <f>L16*12</f>
        <v>454346.10000000003</v>
      </c>
      <c r="N16" s="80"/>
    </row>
    <row r="17" spans="1:14" ht="34.049999999999997" customHeight="1">
      <c r="A17" s="60" t="s">
        <v>63</v>
      </c>
      <c r="B17" s="142">
        <v>0</v>
      </c>
      <c r="C17" s="61">
        <v>1</v>
      </c>
      <c r="D17" s="76">
        <f>((((((B17/12)/0.095)-75)*0.095)*12)*C17)*0.1</f>
        <v>-8.5500000000000007</v>
      </c>
      <c r="E17" s="63">
        <v>0.75</v>
      </c>
      <c r="F17" s="78">
        <f>(((B17*C17)*E17)*F13)</f>
        <v>0</v>
      </c>
      <c r="G17" s="64">
        <v>0</v>
      </c>
      <c r="H17" s="62">
        <f>(((B17*C17)*E17)*H14)</f>
        <v>0</v>
      </c>
      <c r="I17" s="62">
        <f>(((B17*C17)*E17)*I14)</f>
        <v>0</v>
      </c>
      <c r="J17" s="62">
        <f>(((B17*C17)*E17)*J14)</f>
        <v>0</v>
      </c>
      <c r="K17" s="65">
        <f>SUM(F17:J17)</f>
        <v>0</v>
      </c>
      <c r="L17" s="65">
        <f>K17+D17</f>
        <v>-8.5500000000000007</v>
      </c>
      <c r="M17" s="66">
        <f>L17*12</f>
        <v>-102.60000000000001</v>
      </c>
      <c r="N17" s="67"/>
    </row>
    <row r="18" spans="1:14" ht="34.049999999999997" customHeight="1">
      <c r="A18" s="68" t="s">
        <v>64</v>
      </c>
      <c r="B18" s="142">
        <v>0</v>
      </c>
      <c r="C18" s="61">
        <v>1</v>
      </c>
      <c r="D18" s="76">
        <f>((((((B18/12)/0.095)-75)*0.095)*12)*C18)*0.075</f>
        <v>-6.4124999999999996</v>
      </c>
      <c r="E18" s="63">
        <v>0.75</v>
      </c>
      <c r="F18" s="78">
        <f>(((B18*C18)*E18)*F13)</f>
        <v>0</v>
      </c>
      <c r="G18" s="64">
        <v>0</v>
      </c>
      <c r="H18" s="62">
        <f>(((B18*C18)*E18)*H14)</f>
        <v>0</v>
      </c>
      <c r="I18" s="62">
        <f>(((B18*C18)*E18)*I14)</f>
        <v>0</v>
      </c>
      <c r="J18" s="62">
        <f>(((B18*C18)*E18)*J14)</f>
        <v>0</v>
      </c>
      <c r="K18" s="65">
        <f>SUM(F18:J18)</f>
        <v>0</v>
      </c>
      <c r="L18" s="65">
        <f>K18+D18</f>
        <v>-6.4124999999999996</v>
      </c>
      <c r="M18" s="65">
        <f>L18*12</f>
        <v>-76.949999999999989</v>
      </c>
      <c r="N18" s="67"/>
    </row>
    <row r="19" spans="1:14" ht="24" customHeight="1">
      <c r="A19" s="48"/>
      <c r="B19" s="143"/>
      <c r="C19" s="69"/>
      <c r="D19" s="69"/>
      <c r="E19" s="70"/>
      <c r="F19" s="69"/>
      <c r="G19" s="69"/>
      <c r="H19" s="69"/>
      <c r="I19" s="69"/>
      <c r="J19" s="69"/>
      <c r="K19" s="71"/>
      <c r="L19" s="71"/>
      <c r="M19" s="51"/>
      <c r="N19" s="72"/>
    </row>
    <row r="20" spans="1:14" ht="18">
      <c r="A20" s="48"/>
      <c r="B20" s="144">
        <v>80</v>
      </c>
      <c r="C20" s="74">
        <f>(B16/(B20*12))</f>
        <v>104.16666666666667</v>
      </c>
      <c r="D20" s="48"/>
      <c r="E20" s="47"/>
      <c r="F20" s="48"/>
      <c r="G20" s="48"/>
      <c r="H20" s="73"/>
      <c r="I20" s="48"/>
      <c r="J20" s="48"/>
      <c r="K20" s="48"/>
      <c r="L20" s="48"/>
      <c r="M20" s="48"/>
      <c r="N20" s="67"/>
    </row>
    <row r="21" spans="1:14" ht="17.399999999999999">
      <c r="A21" s="48"/>
      <c r="B21" s="33"/>
      <c r="C21" s="51"/>
      <c r="D21" s="48"/>
      <c r="E21" s="47"/>
      <c r="F21" s="48"/>
      <c r="G21" s="48"/>
      <c r="H21" s="73"/>
      <c r="I21" s="48"/>
      <c r="J21" s="48"/>
      <c r="K21" s="48"/>
      <c r="L21" s="48"/>
      <c r="M21" s="48"/>
      <c r="N21" s="48"/>
    </row>
    <row r="22" spans="1:14" ht="17.399999999999999">
      <c r="A22" s="48"/>
      <c r="C22" s="51"/>
      <c r="D22" s="48"/>
      <c r="E22" s="47"/>
      <c r="F22" s="48"/>
      <c r="G22" s="48"/>
      <c r="H22" s="73"/>
      <c r="I22" s="48"/>
      <c r="J22" s="48"/>
      <c r="K22" s="48"/>
      <c r="L22" s="48"/>
      <c r="M22" s="48"/>
      <c r="N22" s="48"/>
    </row>
    <row r="23" spans="1:14" ht="17.399999999999999">
      <c r="A23" s="48"/>
      <c r="B23" s="139"/>
      <c r="C23" s="49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17.399999999999999">
      <c r="A24" s="48"/>
      <c r="B24" s="139"/>
      <c r="C24" s="4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7.399999999999999">
      <c r="A25" s="48"/>
      <c r="B25" s="139"/>
      <c r="C25" s="49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>
      <c r="C26" s="22"/>
    </row>
    <row r="27" spans="1:14">
      <c r="C27" s="22"/>
    </row>
    <row r="28" spans="1:14">
      <c r="C28" s="22"/>
    </row>
  </sheetData>
  <mergeCells count="8">
    <mergeCell ref="A1:A2"/>
    <mergeCell ref="K12:K14"/>
    <mergeCell ref="L12:L14"/>
    <mergeCell ref="M12:M14"/>
    <mergeCell ref="B12:B14"/>
    <mergeCell ref="C12:C14"/>
    <mergeCell ref="D12:D14"/>
    <mergeCell ref="E12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Company>NYUMC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 Singh</dc:creator>
  <cp:lastModifiedBy>Raj Singh</cp:lastModifiedBy>
  <cp:lastPrinted>2011-09-14T21:40:37Z</cp:lastPrinted>
  <dcterms:created xsi:type="dcterms:W3CDTF">1998-06-05T17:08:46Z</dcterms:created>
  <dcterms:modified xsi:type="dcterms:W3CDTF">2020-08-30T12:48:33Z</dcterms:modified>
</cp:coreProperties>
</file>